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95" windowHeight="135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64" i="1" l="1"/>
  <c r="U163" i="1"/>
  <c r="W162" i="1"/>
  <c r="V162" i="1"/>
  <c r="U161" i="1"/>
  <c r="U160" i="1"/>
  <c r="U159" i="1"/>
  <c r="U158" i="1"/>
  <c r="U157" i="1"/>
  <c r="U156" i="1"/>
  <c r="U155" i="1"/>
  <c r="AB154" i="1"/>
  <c r="AA154" i="1"/>
  <c r="Z154" i="1"/>
  <c r="U154" i="1" s="1"/>
  <c r="Y154" i="1"/>
  <c r="X154" i="1"/>
  <c r="U153" i="1"/>
  <c r="U152" i="1"/>
  <c r="U151" i="1"/>
  <c r="AB150" i="1"/>
  <c r="AA150" i="1"/>
  <c r="Z150" i="1"/>
  <c r="U150" i="1" s="1"/>
  <c r="Y150" i="1"/>
  <c r="X150" i="1"/>
  <c r="U149" i="1"/>
  <c r="U148" i="1"/>
  <c r="U147" i="1"/>
  <c r="X146" i="1"/>
  <c r="X145" i="1" s="1"/>
  <c r="U145" i="1" s="1"/>
  <c r="U146" i="1"/>
  <c r="AB145" i="1"/>
  <c r="AA145" i="1"/>
  <c r="Z145" i="1"/>
  <c r="Y145" i="1"/>
  <c r="U144" i="1"/>
  <c r="U143" i="1"/>
  <c r="AB142" i="1"/>
  <c r="AA142" i="1"/>
  <c r="Z142" i="1"/>
  <c r="U142" i="1" s="1"/>
  <c r="Y142" i="1"/>
  <c r="X142" i="1"/>
  <c r="U141" i="1"/>
  <c r="AB140" i="1"/>
  <c r="AA140" i="1"/>
  <c r="Z140" i="1"/>
  <c r="Y140" i="1"/>
  <c r="X140" i="1"/>
  <c r="U140" i="1" s="1"/>
  <c r="U139" i="1"/>
  <c r="U138" i="1"/>
  <c r="U137" i="1"/>
  <c r="U136" i="1"/>
  <c r="AB135" i="1"/>
  <c r="AA135" i="1"/>
  <c r="Z135" i="1"/>
  <c r="U135" i="1" s="1"/>
  <c r="Y135" i="1"/>
  <c r="X135" i="1"/>
  <c r="U133" i="1"/>
  <c r="U132" i="1"/>
  <c r="U131" i="1"/>
  <c r="AB130" i="1"/>
  <c r="AA130" i="1"/>
  <c r="Z130" i="1"/>
  <c r="Y130" i="1"/>
  <c r="X130" i="1"/>
  <c r="U130" i="1"/>
  <c r="U129" i="1"/>
  <c r="AB128" i="1"/>
  <c r="AA128" i="1"/>
  <c r="Z128" i="1"/>
  <c r="U128" i="1" s="1"/>
  <c r="Y128" i="1"/>
  <c r="X128" i="1"/>
  <c r="U127" i="1"/>
  <c r="U126" i="1"/>
  <c r="U124" i="1"/>
  <c r="AB123" i="1"/>
  <c r="AA123" i="1"/>
  <c r="Z123" i="1"/>
  <c r="Y123" i="1"/>
  <c r="X123" i="1"/>
  <c r="U123" i="1"/>
  <c r="U122" i="1"/>
  <c r="AB121" i="1"/>
  <c r="AA121" i="1"/>
  <c r="Z121" i="1"/>
  <c r="U121" i="1" s="1"/>
  <c r="Y121" i="1"/>
  <c r="X121" i="1"/>
  <c r="U120" i="1"/>
  <c r="U119" i="1"/>
  <c r="U118" i="1"/>
  <c r="U117" i="1"/>
  <c r="U116" i="1"/>
  <c r="U115" i="1"/>
  <c r="AB114" i="1"/>
  <c r="AA114" i="1"/>
  <c r="Z114" i="1"/>
  <c r="U114" i="1" s="1"/>
  <c r="Y114" i="1"/>
  <c r="X114" i="1"/>
  <c r="X113" i="1"/>
  <c r="U113" i="1" s="1"/>
  <c r="U112" i="1"/>
  <c r="U111" i="1"/>
  <c r="U110" i="1"/>
  <c r="U109" i="1"/>
  <c r="U108" i="1"/>
  <c r="X107" i="1"/>
  <c r="X105" i="1" s="1"/>
  <c r="U105" i="1" s="1"/>
  <c r="U107" i="1"/>
  <c r="U106" i="1"/>
  <c r="AB105" i="1"/>
  <c r="AA105" i="1"/>
  <c r="Z105" i="1"/>
  <c r="Y105" i="1"/>
  <c r="U103" i="1"/>
  <c r="U102" i="1"/>
  <c r="U101" i="1"/>
  <c r="U100" i="1"/>
  <c r="X99" i="1"/>
  <c r="U99" i="1" s="1"/>
  <c r="U98" i="1"/>
  <c r="U97" i="1"/>
  <c r="AB96" i="1"/>
  <c r="AA96" i="1"/>
  <c r="Z96" i="1"/>
  <c r="Y96" i="1"/>
  <c r="X96" i="1"/>
  <c r="U96" i="1" s="1"/>
  <c r="U95" i="1"/>
  <c r="AB94" i="1"/>
  <c r="AA94" i="1"/>
  <c r="Z94" i="1"/>
  <c r="Y94" i="1"/>
  <c r="X94" i="1"/>
  <c r="U94" i="1"/>
  <c r="U93" i="1"/>
  <c r="U92" i="1"/>
  <c r="U91" i="1"/>
  <c r="U90" i="1"/>
  <c r="U89" i="1"/>
  <c r="X88" i="1"/>
  <c r="U88" i="1"/>
  <c r="U87" i="1"/>
  <c r="X86" i="1"/>
  <c r="U86" i="1"/>
  <c r="U85" i="1"/>
  <c r="U84" i="1"/>
  <c r="U83" i="1"/>
  <c r="X82" i="1"/>
  <c r="U82" i="1"/>
  <c r="U81" i="1"/>
  <c r="U80" i="1"/>
  <c r="U79" i="1"/>
  <c r="U78" i="1"/>
  <c r="AB77" i="1"/>
  <c r="AA77" i="1"/>
  <c r="Z77" i="1"/>
  <c r="Y77" i="1"/>
  <c r="X77" i="1"/>
  <c r="U77" i="1" s="1"/>
  <c r="U75" i="1"/>
  <c r="X74" i="1"/>
  <c r="U74" i="1"/>
  <c r="U73" i="1"/>
  <c r="U72" i="1"/>
  <c r="U71" i="1"/>
  <c r="U70" i="1"/>
  <c r="U69" i="1"/>
  <c r="U68" i="1"/>
  <c r="U67" i="1"/>
  <c r="AB66" i="1"/>
  <c r="AA66" i="1"/>
  <c r="Z66" i="1"/>
  <c r="Y66" i="1"/>
  <c r="X66" i="1"/>
  <c r="U66" i="1" s="1"/>
  <c r="U65" i="1"/>
  <c r="U64" i="1"/>
  <c r="U63" i="1"/>
  <c r="U62" i="1"/>
  <c r="U61" i="1"/>
  <c r="U60" i="1"/>
  <c r="U59" i="1"/>
  <c r="U58" i="1"/>
  <c r="AB57" i="1"/>
  <c r="AA57" i="1"/>
  <c r="Z57" i="1"/>
  <c r="U57" i="1" s="1"/>
  <c r="Y57" i="1"/>
  <c r="X57" i="1"/>
  <c r="U56" i="1"/>
  <c r="U55" i="1"/>
  <c r="U54" i="1"/>
  <c r="U53" i="1"/>
  <c r="U52" i="1"/>
  <c r="U51" i="1"/>
  <c r="U50" i="1"/>
  <c r="U49" i="1"/>
  <c r="AB48" i="1"/>
  <c r="AA48" i="1"/>
  <c r="Z48" i="1"/>
  <c r="Y48" i="1"/>
  <c r="X48" i="1"/>
  <c r="U48" i="1" s="1"/>
  <c r="U47" i="1"/>
  <c r="AB46" i="1"/>
  <c r="AA46" i="1"/>
  <c r="AA162" i="1" s="1"/>
  <c r="Z46" i="1"/>
  <c r="Y46" i="1"/>
  <c r="X46" i="1"/>
  <c r="U46" i="1"/>
  <c r="U45" i="1"/>
  <c r="X44" i="1"/>
  <c r="U44" i="1"/>
  <c r="AB43" i="1"/>
  <c r="AA43" i="1"/>
  <c r="Z43" i="1"/>
  <c r="Y43" i="1"/>
  <c r="X43" i="1"/>
  <c r="U43" i="1" s="1"/>
  <c r="X41" i="1"/>
  <c r="U41" i="1"/>
  <c r="U40" i="1" s="1"/>
  <c r="AB40" i="1"/>
  <c r="AB162" i="1" s="1"/>
  <c r="AA40" i="1"/>
  <c r="Z40" i="1"/>
  <c r="Z162" i="1" s="1"/>
  <c r="Y40" i="1"/>
  <c r="X40" i="1"/>
  <c r="U39" i="1"/>
  <c r="U38" i="1"/>
  <c r="U37" i="1"/>
  <c r="U36" i="1"/>
  <c r="U35" i="1"/>
  <c r="U34" i="1"/>
  <c r="U33" i="1"/>
  <c r="U32" i="1"/>
  <c r="U31" i="1"/>
  <c r="U30" i="1"/>
  <c r="U29" i="1"/>
  <c r="U28" i="1"/>
  <c r="AB27" i="1"/>
  <c r="Z27" i="1"/>
  <c r="X27" i="1"/>
  <c r="W27" i="1"/>
  <c r="V27" i="1"/>
  <c r="U26" i="1"/>
  <c r="U25" i="1"/>
  <c r="U24" i="1"/>
  <c r="U23" i="1"/>
  <c r="U22" i="1"/>
  <c r="U21" i="1"/>
  <c r="AA20" i="1"/>
  <c r="AA27" i="1" s="1"/>
  <c r="U27" i="1" s="1"/>
  <c r="U20" i="1"/>
  <c r="U19" i="1"/>
  <c r="U18" i="1"/>
  <c r="U17" i="1"/>
  <c r="U16" i="1"/>
  <c r="U15" i="1"/>
  <c r="U14" i="1"/>
  <c r="U13" i="1"/>
  <c r="U12" i="1"/>
  <c r="H74" i="1"/>
  <c r="H146" i="1"/>
  <c r="X162" i="1" l="1"/>
  <c r="U162" i="1" s="1"/>
  <c r="T167" i="1"/>
  <c r="S167" i="1"/>
  <c r="R167" i="1"/>
  <c r="P167" i="1"/>
  <c r="O167" i="1"/>
  <c r="N167" i="1"/>
  <c r="M167" i="1"/>
  <c r="E148" i="1"/>
  <c r="L167" i="1"/>
  <c r="J167" i="1" l="1"/>
  <c r="K167" i="1"/>
  <c r="K166" i="1"/>
  <c r="H46" i="1"/>
  <c r="G167" i="1" l="1"/>
  <c r="E19" i="1"/>
  <c r="M19" i="1"/>
  <c r="K20" i="1"/>
  <c r="E20" i="1" s="1"/>
  <c r="M20" i="1"/>
  <c r="E21" i="1"/>
  <c r="M21" i="1"/>
  <c r="E22" i="1"/>
  <c r="M22" i="1"/>
  <c r="E23" i="1"/>
  <c r="M23" i="1"/>
  <c r="E24" i="1"/>
  <c r="M24" i="1"/>
  <c r="E25" i="1"/>
  <c r="M25" i="1"/>
  <c r="M93" i="1" l="1"/>
  <c r="E93" i="1"/>
  <c r="H113" i="1"/>
  <c r="E92" i="1"/>
  <c r="H44" i="1"/>
  <c r="M92" i="1" l="1"/>
  <c r="M91" i="1" l="1"/>
  <c r="E91" i="1"/>
  <c r="M76" i="1" l="1"/>
  <c r="M103" i="1"/>
  <c r="E103" i="1"/>
  <c r="O27" i="1"/>
  <c r="H107" i="1" l="1"/>
  <c r="H99" i="1"/>
  <c r="H41" i="1"/>
  <c r="H40" i="1" s="1"/>
  <c r="H145" i="1" l="1"/>
  <c r="E147" i="1" l="1"/>
  <c r="M147" i="1"/>
  <c r="M164" i="1" l="1"/>
  <c r="M163" i="1"/>
  <c r="P40" i="1" l="1"/>
  <c r="E41" i="1"/>
  <c r="E40" i="1" s="1"/>
  <c r="M134" i="1"/>
  <c r="M41" i="1" l="1"/>
  <c r="E113" i="1" l="1"/>
  <c r="E102" i="1"/>
  <c r="E90" i="1"/>
  <c r="H86" i="1"/>
  <c r="M112" i="1" l="1"/>
  <c r="E112" i="1"/>
  <c r="M90" i="1"/>
  <c r="M133" i="1" l="1"/>
  <c r="E133" i="1"/>
  <c r="M102" i="1"/>
  <c r="M101" i="1"/>
  <c r="E101" i="1"/>
  <c r="M132" i="1" l="1"/>
  <c r="E132" i="1"/>
  <c r="E98" i="1" l="1"/>
  <c r="M97" i="1"/>
  <c r="E97" i="1"/>
  <c r="M89" i="1" l="1"/>
  <c r="E89" i="1"/>
  <c r="H88" i="1" l="1"/>
  <c r="H82" i="1"/>
  <c r="M10" i="1" l="1"/>
  <c r="M11" i="1"/>
  <c r="M12" i="1"/>
  <c r="M13" i="1"/>
  <c r="M14" i="1"/>
  <c r="M15" i="1"/>
  <c r="M16" i="1"/>
  <c r="M17" i="1"/>
  <c r="M18" i="1"/>
  <c r="M26" i="1"/>
  <c r="M28" i="1"/>
  <c r="M29" i="1"/>
  <c r="M30" i="1"/>
  <c r="M31" i="1"/>
  <c r="M32" i="1"/>
  <c r="M33" i="1"/>
  <c r="M34" i="1"/>
  <c r="M35" i="1"/>
  <c r="M36" i="1"/>
  <c r="M37" i="1"/>
  <c r="M38" i="1"/>
  <c r="M39" i="1"/>
  <c r="M42" i="1"/>
  <c r="M44" i="1"/>
  <c r="M45" i="1"/>
  <c r="M47" i="1"/>
  <c r="M49" i="1"/>
  <c r="M50" i="1"/>
  <c r="M51" i="1"/>
  <c r="M52" i="1"/>
  <c r="M53" i="1"/>
  <c r="M54" i="1"/>
  <c r="M55" i="1"/>
  <c r="M56" i="1"/>
  <c r="M58" i="1"/>
  <c r="M59" i="1"/>
  <c r="M60" i="1"/>
  <c r="M61" i="1"/>
  <c r="M62" i="1"/>
  <c r="M63" i="1"/>
  <c r="M64" i="1"/>
  <c r="M65" i="1"/>
  <c r="M67" i="1"/>
  <c r="M68" i="1"/>
  <c r="M69" i="1"/>
  <c r="M70" i="1"/>
  <c r="M71" i="1"/>
  <c r="M72" i="1"/>
  <c r="M73" i="1"/>
  <c r="M74" i="1"/>
  <c r="M75" i="1"/>
  <c r="M78" i="1"/>
  <c r="M79" i="1"/>
  <c r="M80" i="1"/>
  <c r="M81" i="1"/>
  <c r="M82" i="1"/>
  <c r="M83" i="1"/>
  <c r="M84" i="1"/>
  <c r="M85" i="1"/>
  <c r="M86" i="1"/>
  <c r="M87" i="1"/>
  <c r="M88" i="1"/>
  <c r="M95" i="1"/>
  <c r="M98" i="1"/>
  <c r="M99" i="1"/>
  <c r="M100" i="1"/>
  <c r="M104" i="1"/>
  <c r="M106" i="1"/>
  <c r="M107" i="1"/>
  <c r="M108" i="1"/>
  <c r="M109" i="1"/>
  <c r="M110" i="1"/>
  <c r="M111" i="1"/>
  <c r="M113" i="1"/>
  <c r="M115" i="1"/>
  <c r="M116" i="1"/>
  <c r="M117" i="1"/>
  <c r="M118" i="1"/>
  <c r="M119" i="1"/>
  <c r="M120" i="1"/>
  <c r="M122" i="1"/>
  <c r="M124" i="1"/>
  <c r="M127" i="1"/>
  <c r="M129" i="1"/>
  <c r="M131" i="1"/>
  <c r="M136" i="1"/>
  <c r="M137" i="1"/>
  <c r="M138" i="1"/>
  <c r="M139" i="1"/>
  <c r="M141" i="1"/>
  <c r="M143" i="1"/>
  <c r="M144" i="1"/>
  <c r="M146" i="1"/>
  <c r="M145" i="1" s="1"/>
  <c r="M148" i="1"/>
  <c r="M149" i="1"/>
  <c r="M151" i="1"/>
  <c r="M152" i="1"/>
  <c r="M153" i="1"/>
  <c r="M155" i="1"/>
  <c r="M156" i="1"/>
  <c r="M157" i="1"/>
  <c r="M158" i="1"/>
  <c r="M159" i="1"/>
  <c r="M160" i="1"/>
  <c r="M161" i="1"/>
  <c r="M9" i="1"/>
  <c r="I145" i="1"/>
  <c r="J145" i="1"/>
  <c r="K145" i="1"/>
  <c r="K162" i="1" s="1"/>
  <c r="L145" i="1"/>
  <c r="L162" i="1" s="1"/>
  <c r="N145" i="1"/>
  <c r="P145" i="1"/>
  <c r="Q145" i="1"/>
  <c r="R145" i="1"/>
  <c r="S145" i="1"/>
  <c r="T145" i="1"/>
  <c r="E164" i="1"/>
  <c r="H154" i="1"/>
  <c r="I154" i="1"/>
  <c r="J154" i="1"/>
  <c r="K154" i="1"/>
  <c r="L154" i="1"/>
  <c r="N154" i="1"/>
  <c r="O154" i="1"/>
  <c r="P154" i="1"/>
  <c r="Q154" i="1"/>
  <c r="R154" i="1"/>
  <c r="S154" i="1"/>
  <c r="T154" i="1"/>
  <c r="H150" i="1"/>
  <c r="I150" i="1"/>
  <c r="J150" i="1"/>
  <c r="K150" i="1"/>
  <c r="L150" i="1"/>
  <c r="N150" i="1"/>
  <c r="O150" i="1"/>
  <c r="P150" i="1"/>
  <c r="Q150" i="1"/>
  <c r="R150" i="1"/>
  <c r="S150" i="1"/>
  <c r="T150" i="1"/>
  <c r="H142" i="1"/>
  <c r="I142" i="1"/>
  <c r="J142" i="1"/>
  <c r="K142" i="1"/>
  <c r="L142" i="1"/>
  <c r="N142" i="1"/>
  <c r="O142" i="1"/>
  <c r="P142" i="1"/>
  <c r="Q142" i="1"/>
  <c r="R142" i="1"/>
  <c r="S142" i="1"/>
  <c r="T142" i="1"/>
  <c r="H140" i="1"/>
  <c r="I140" i="1"/>
  <c r="J140" i="1"/>
  <c r="K140" i="1"/>
  <c r="L140" i="1"/>
  <c r="N140" i="1"/>
  <c r="O140" i="1"/>
  <c r="P140" i="1"/>
  <c r="Q140" i="1"/>
  <c r="R140" i="1"/>
  <c r="S140" i="1"/>
  <c r="T140" i="1"/>
  <c r="H135" i="1"/>
  <c r="I135" i="1"/>
  <c r="J135" i="1"/>
  <c r="K135" i="1"/>
  <c r="L135" i="1"/>
  <c r="N135" i="1"/>
  <c r="O135" i="1"/>
  <c r="P135" i="1"/>
  <c r="Q135" i="1"/>
  <c r="R135" i="1"/>
  <c r="S135" i="1"/>
  <c r="T135" i="1"/>
  <c r="H130" i="1"/>
  <c r="I130" i="1"/>
  <c r="J130" i="1"/>
  <c r="K130" i="1"/>
  <c r="L130" i="1"/>
  <c r="N130" i="1"/>
  <c r="O130" i="1"/>
  <c r="P130" i="1"/>
  <c r="Q130" i="1"/>
  <c r="R130" i="1"/>
  <c r="S130" i="1"/>
  <c r="T130" i="1"/>
  <c r="H128" i="1"/>
  <c r="H168" i="1" s="1"/>
  <c r="I128" i="1"/>
  <c r="J128" i="1"/>
  <c r="J168" i="1" s="1"/>
  <c r="K128" i="1"/>
  <c r="L128" i="1"/>
  <c r="L168" i="1" s="1"/>
  <c r="N128" i="1"/>
  <c r="O128" i="1"/>
  <c r="O168" i="1" s="1"/>
  <c r="P128" i="1"/>
  <c r="Q128" i="1"/>
  <c r="R128" i="1"/>
  <c r="R168" i="1" s="1"/>
  <c r="S128" i="1"/>
  <c r="S168" i="1" s="1"/>
  <c r="T128" i="1"/>
  <c r="H123" i="1"/>
  <c r="I123" i="1"/>
  <c r="J123" i="1"/>
  <c r="K123" i="1"/>
  <c r="L123" i="1"/>
  <c r="N123" i="1"/>
  <c r="O123" i="1"/>
  <c r="P123" i="1"/>
  <c r="Q123" i="1"/>
  <c r="R123" i="1"/>
  <c r="S123" i="1"/>
  <c r="T123" i="1"/>
  <c r="H121" i="1"/>
  <c r="I121" i="1"/>
  <c r="J121" i="1"/>
  <c r="K121" i="1"/>
  <c r="L121" i="1"/>
  <c r="N121" i="1"/>
  <c r="O121" i="1"/>
  <c r="P121" i="1"/>
  <c r="Q121" i="1"/>
  <c r="R121" i="1"/>
  <c r="S121" i="1"/>
  <c r="T121" i="1"/>
  <c r="H114" i="1"/>
  <c r="I114" i="1"/>
  <c r="J114" i="1"/>
  <c r="K114" i="1"/>
  <c r="L114" i="1"/>
  <c r="N114" i="1"/>
  <c r="O114" i="1"/>
  <c r="P114" i="1"/>
  <c r="Q114" i="1"/>
  <c r="R114" i="1"/>
  <c r="S114" i="1"/>
  <c r="T114" i="1"/>
  <c r="H105" i="1"/>
  <c r="I105" i="1"/>
  <c r="J105" i="1"/>
  <c r="K105" i="1"/>
  <c r="L105" i="1"/>
  <c r="N105" i="1"/>
  <c r="O105" i="1"/>
  <c r="P105" i="1"/>
  <c r="Q105" i="1"/>
  <c r="R105" i="1"/>
  <c r="S105" i="1"/>
  <c r="T105" i="1"/>
  <c r="H96" i="1"/>
  <c r="I96" i="1"/>
  <c r="J96" i="1"/>
  <c r="H94" i="1"/>
  <c r="I94" i="1"/>
  <c r="J94" i="1"/>
  <c r="H77" i="1"/>
  <c r="I77" i="1"/>
  <c r="J77" i="1"/>
  <c r="K77" i="1"/>
  <c r="L77" i="1"/>
  <c r="N77" i="1"/>
  <c r="O77" i="1"/>
  <c r="P77" i="1"/>
  <c r="R77" i="1"/>
  <c r="T77" i="1"/>
  <c r="N66" i="1"/>
  <c r="O66" i="1"/>
  <c r="P66" i="1"/>
  <c r="Q66" i="1"/>
  <c r="R66" i="1"/>
  <c r="S66" i="1"/>
  <c r="T66" i="1"/>
  <c r="H66" i="1"/>
  <c r="I66" i="1"/>
  <c r="J66" i="1"/>
  <c r="K66" i="1"/>
  <c r="L66" i="1"/>
  <c r="H57" i="1"/>
  <c r="H167" i="1" s="1"/>
  <c r="H48" i="1"/>
  <c r="H43" i="1"/>
  <c r="K96" i="1"/>
  <c r="L96" i="1"/>
  <c r="N96" i="1"/>
  <c r="O96" i="1"/>
  <c r="P96" i="1"/>
  <c r="Q96" i="1"/>
  <c r="R96" i="1"/>
  <c r="S96" i="1"/>
  <c r="T96" i="1"/>
  <c r="K94" i="1"/>
  <c r="L94" i="1"/>
  <c r="N94" i="1"/>
  <c r="O94" i="1"/>
  <c r="P94" i="1"/>
  <c r="Q94" i="1"/>
  <c r="R94" i="1"/>
  <c r="S94" i="1"/>
  <c r="T94" i="1"/>
  <c r="J57" i="1"/>
  <c r="K57" i="1"/>
  <c r="L57" i="1"/>
  <c r="N57" i="1"/>
  <c r="O57" i="1"/>
  <c r="P57" i="1"/>
  <c r="Q57" i="1"/>
  <c r="R57" i="1"/>
  <c r="S57" i="1"/>
  <c r="T57" i="1"/>
  <c r="I57" i="1"/>
  <c r="J48" i="1"/>
  <c r="K48" i="1"/>
  <c r="L48" i="1"/>
  <c r="N48" i="1"/>
  <c r="O48" i="1"/>
  <c r="P48" i="1"/>
  <c r="Q48" i="1"/>
  <c r="R48" i="1"/>
  <c r="S48" i="1"/>
  <c r="T48" i="1"/>
  <c r="I48" i="1"/>
  <c r="J46" i="1"/>
  <c r="K46" i="1"/>
  <c r="L46" i="1"/>
  <c r="N46" i="1"/>
  <c r="M46" i="1" s="1"/>
  <c r="I46" i="1"/>
  <c r="J43" i="1"/>
  <c r="K43" i="1"/>
  <c r="L43" i="1"/>
  <c r="N43" i="1"/>
  <c r="O43" i="1"/>
  <c r="P43" i="1"/>
  <c r="Q43" i="1"/>
  <c r="R43" i="1"/>
  <c r="S43" i="1"/>
  <c r="T43" i="1"/>
  <c r="I43" i="1"/>
  <c r="I40" i="1"/>
  <c r="J40" i="1"/>
  <c r="K40" i="1"/>
  <c r="L40" i="1"/>
  <c r="N40" i="1"/>
  <c r="O40" i="1"/>
  <c r="Q40" i="1"/>
  <c r="R40" i="1"/>
  <c r="S40" i="1"/>
  <c r="T40" i="1"/>
  <c r="G27" i="1"/>
  <c r="J27" i="1"/>
  <c r="K27" i="1"/>
  <c r="L27" i="1"/>
  <c r="N27" i="1"/>
  <c r="P27" i="1"/>
  <c r="R27" i="1"/>
  <c r="S27" i="1"/>
  <c r="T27" i="1"/>
  <c r="F27" i="1"/>
  <c r="E10" i="1"/>
  <c r="E11" i="1"/>
  <c r="E13" i="1"/>
  <c r="E14" i="1"/>
  <c r="E15" i="1"/>
  <c r="E16" i="1"/>
  <c r="E17" i="1"/>
  <c r="E18" i="1"/>
  <c r="E26" i="1"/>
  <c r="E28" i="1"/>
  <c r="E29" i="1"/>
  <c r="E30" i="1"/>
  <c r="E31" i="1"/>
  <c r="E32" i="1"/>
  <c r="E33" i="1"/>
  <c r="E34" i="1"/>
  <c r="E35" i="1"/>
  <c r="E36" i="1"/>
  <c r="E37" i="1"/>
  <c r="E38" i="1"/>
  <c r="E39" i="1"/>
  <c r="E44" i="1"/>
  <c r="E45" i="1"/>
  <c r="E47" i="1"/>
  <c r="E49" i="1"/>
  <c r="E50" i="1"/>
  <c r="E51" i="1"/>
  <c r="E52" i="1"/>
  <c r="E53" i="1"/>
  <c r="E54" i="1"/>
  <c r="E55" i="1"/>
  <c r="E56" i="1"/>
  <c r="E58" i="1"/>
  <c r="E59" i="1"/>
  <c r="E60" i="1"/>
  <c r="E61" i="1"/>
  <c r="E62" i="1"/>
  <c r="E63" i="1"/>
  <c r="E64" i="1"/>
  <c r="E65" i="1"/>
  <c r="E67" i="1"/>
  <c r="E68" i="1"/>
  <c r="E69" i="1"/>
  <c r="E70" i="1"/>
  <c r="E71" i="1"/>
  <c r="E72" i="1"/>
  <c r="E73" i="1"/>
  <c r="E74" i="1"/>
  <c r="E75" i="1"/>
  <c r="E78" i="1"/>
  <c r="E79" i="1"/>
  <c r="E80" i="1"/>
  <c r="E81" i="1"/>
  <c r="E82" i="1"/>
  <c r="E83" i="1"/>
  <c r="E84" i="1"/>
  <c r="E85" i="1"/>
  <c r="E86" i="1"/>
  <c r="E87" i="1"/>
  <c r="E88" i="1"/>
  <c r="E95" i="1"/>
  <c r="E99" i="1"/>
  <c r="E100" i="1"/>
  <c r="E106" i="1"/>
  <c r="E107" i="1"/>
  <c r="E108" i="1"/>
  <c r="E109" i="1"/>
  <c r="E110" i="1"/>
  <c r="E111" i="1"/>
  <c r="E115" i="1"/>
  <c r="E116" i="1"/>
  <c r="E117" i="1"/>
  <c r="E118" i="1"/>
  <c r="E119" i="1"/>
  <c r="E120" i="1"/>
  <c r="E122" i="1"/>
  <c r="E124" i="1"/>
  <c r="E127" i="1"/>
  <c r="E129" i="1"/>
  <c r="E131" i="1"/>
  <c r="E136" i="1"/>
  <c r="E137" i="1"/>
  <c r="E138" i="1"/>
  <c r="E139" i="1"/>
  <c r="E141" i="1"/>
  <c r="E143" i="1"/>
  <c r="E144" i="1"/>
  <c r="E146" i="1"/>
  <c r="E149" i="1"/>
  <c r="E151" i="1"/>
  <c r="E152" i="1"/>
  <c r="E153" i="1"/>
  <c r="E155" i="1"/>
  <c r="E156" i="1"/>
  <c r="E157" i="1"/>
  <c r="E158" i="1"/>
  <c r="E159" i="1"/>
  <c r="E160" i="1"/>
  <c r="E161" i="1"/>
  <c r="E163" i="1"/>
  <c r="H166" i="1" l="1"/>
  <c r="H162" i="1"/>
  <c r="S169" i="1"/>
  <c r="O169" i="1"/>
  <c r="O162" i="1"/>
  <c r="G162" i="1"/>
  <c r="G166" i="1"/>
  <c r="E126" i="1"/>
  <c r="V168" i="1"/>
  <c r="T168" i="1"/>
  <c r="R169" i="1"/>
  <c r="N169" i="1"/>
  <c r="AA168" i="1"/>
  <c r="AA169" i="1"/>
  <c r="E135" i="1"/>
  <c r="M135" i="1"/>
  <c r="M130" i="1"/>
  <c r="T166" i="1"/>
  <c r="M121" i="1"/>
  <c r="M57" i="1"/>
  <c r="R162" i="1"/>
  <c r="AB168" i="1"/>
  <c r="E46" i="1"/>
  <c r="L165" i="1"/>
  <c r="M96" i="1"/>
  <c r="E57" i="1"/>
  <c r="M66" i="1"/>
  <c r="M105" i="1"/>
  <c r="M123" i="1"/>
  <c r="G168" i="1"/>
  <c r="W168" i="1"/>
  <c r="M142" i="1"/>
  <c r="M150" i="1"/>
  <c r="P168" i="1"/>
  <c r="N166" i="1"/>
  <c r="N162" i="1"/>
  <c r="E43" i="1"/>
  <c r="E48" i="1"/>
  <c r="E105" i="1"/>
  <c r="E121" i="1"/>
  <c r="E128" i="1"/>
  <c r="E168" i="1" s="1"/>
  <c r="Z168" i="1"/>
  <c r="E154" i="1"/>
  <c r="K169" i="1"/>
  <c r="R166" i="1"/>
  <c r="M40" i="1"/>
  <c r="M43" i="1"/>
  <c r="M48" i="1"/>
  <c r="M128" i="1"/>
  <c r="M168" i="1" s="1"/>
  <c r="M154" i="1"/>
  <c r="K168" i="1"/>
  <c r="L166" i="1"/>
  <c r="E145" i="1"/>
  <c r="E96" i="1"/>
  <c r="F168" i="1"/>
  <c r="J169" i="1"/>
  <c r="N168" i="1"/>
  <c r="E123" i="1"/>
  <c r="E130" i="1"/>
  <c r="M140" i="1"/>
  <c r="E140" i="1"/>
  <c r="E142" i="1"/>
  <c r="E150" i="1"/>
  <c r="F169" i="1"/>
  <c r="X168" i="1"/>
  <c r="S162" i="1"/>
  <c r="M125" i="1"/>
  <c r="J166" i="1"/>
  <c r="F162" i="1"/>
  <c r="F166" i="1"/>
  <c r="J162" i="1"/>
  <c r="M94" i="1"/>
  <c r="T169" i="1"/>
  <c r="T162" i="1"/>
  <c r="M114" i="1"/>
  <c r="E114" i="1"/>
  <c r="G169" i="1"/>
  <c r="P169" i="1"/>
  <c r="E94" i="1"/>
  <c r="M77" i="1"/>
  <c r="P162" i="1"/>
  <c r="P166" i="1"/>
  <c r="E66" i="1"/>
  <c r="L169" i="1"/>
  <c r="M27" i="1"/>
  <c r="E77" i="1"/>
  <c r="E167" i="1" l="1"/>
  <c r="AA165" i="1"/>
  <c r="W169" i="1"/>
  <c r="M162" i="1"/>
  <c r="Z169" i="1"/>
  <c r="AB166" i="1"/>
  <c r="Z166" i="1"/>
  <c r="V169" i="1"/>
  <c r="V165" i="1"/>
  <c r="M169" i="1"/>
  <c r="V166" i="1"/>
  <c r="U168" i="1"/>
  <c r="AB169" i="1"/>
  <c r="E162" i="1"/>
  <c r="F165" i="1"/>
  <c r="J165" i="1"/>
  <c r="K165" i="1"/>
  <c r="N165" i="1"/>
  <c r="P165" i="1"/>
  <c r="Q165" i="1"/>
  <c r="R165" i="1"/>
  <c r="S165" i="1"/>
  <c r="T165" i="1"/>
  <c r="Y165" i="1"/>
  <c r="H27" i="1" l="1"/>
  <c r="H165" i="1" s="1"/>
  <c r="E12" i="1"/>
  <c r="E169" i="1" s="1"/>
  <c r="H169" i="1"/>
  <c r="E27" i="1" l="1"/>
  <c r="E165" i="1" s="1"/>
  <c r="U169" i="1"/>
  <c r="X169" i="1"/>
  <c r="G165" i="1"/>
  <c r="Z165" i="1" l="1"/>
  <c r="X165" i="1" l="1"/>
  <c r="AB165" i="1"/>
  <c r="M165" i="1"/>
  <c r="O165" i="1"/>
  <c r="W165" i="1"/>
  <c r="W166" i="1" l="1"/>
  <c r="O166" i="1"/>
  <c r="O145" i="1"/>
  <c r="S166" i="1"/>
</calcChain>
</file>

<file path=xl/sharedStrings.xml><?xml version="1.0" encoding="utf-8"?>
<sst xmlns="http://schemas.openxmlformats.org/spreadsheetml/2006/main" count="653" uniqueCount="161">
  <si>
    <r>
      <rPr>
        <b/>
        <sz val="12"/>
        <color theme="1"/>
        <rFont val="Times New Roman"/>
        <family val="1"/>
        <charset val="204"/>
      </rPr>
      <t>Наименование учреждения</t>
    </r>
    <r>
      <rPr>
        <sz val="12"/>
        <color theme="1"/>
        <rFont val="Times New Roman"/>
        <family val="1"/>
        <charset val="204"/>
      </rPr>
      <t xml:space="preserve"> </t>
    </r>
  </si>
  <si>
    <t>Наименование показателей: поступления, расходы</t>
  </si>
  <si>
    <t>КФСР</t>
  </si>
  <si>
    <t>КВР</t>
  </si>
  <si>
    <t>КОСГУ</t>
  </si>
  <si>
    <t>Утвержденный План</t>
  </si>
  <si>
    <t>Уточнение показателей Плана (+; -)</t>
  </si>
  <si>
    <t xml:space="preserve">Уточненный план </t>
  </si>
  <si>
    <r>
      <t xml:space="preserve">Примечание </t>
    </r>
    <r>
      <rPr>
        <sz val="10"/>
        <color theme="1"/>
        <rFont val="Times New Roman"/>
        <family val="1"/>
        <charset val="204"/>
      </rPr>
      <t>(указываются причины изменения показателей)</t>
    </r>
  </si>
  <si>
    <t>Сумма, руб.</t>
  </si>
  <si>
    <t>в том числе по источникам финасового обеспечения</t>
  </si>
  <si>
    <t>субсидия на финансовое обеспечение выполнения муниципального задания</t>
  </si>
  <si>
    <t>субсидии на иные цели</t>
  </si>
  <si>
    <t>поступления от оказания услуг (выполнения работ) на платной основе и иной приносящей доход деятельности</t>
  </si>
  <si>
    <t>областной бюджет</t>
  </si>
  <si>
    <t>местный бюджет</t>
  </si>
  <si>
    <t>код субсидии</t>
  </si>
  <si>
    <t>0702</t>
  </si>
  <si>
    <t>субсидии на финансовое обеспечение выполнения муниципального задания за счет средств бюджета публично-правового образования, создавшего учреждение</t>
  </si>
  <si>
    <t>130</t>
  </si>
  <si>
    <t>131</t>
  </si>
  <si>
    <t>150</t>
  </si>
  <si>
    <t>152</t>
  </si>
  <si>
    <t>Летняя занятость подростков</t>
  </si>
  <si>
    <t>0707</t>
  </si>
  <si>
    <t>Итого поступления</t>
  </si>
  <si>
    <t>оплата труда</t>
  </si>
  <si>
    <t>111</t>
  </si>
  <si>
    <t>211</t>
  </si>
  <si>
    <t>119</t>
  </si>
  <si>
    <t>213</t>
  </si>
  <si>
    <t>услуги связи</t>
  </si>
  <si>
    <t>244</t>
  </si>
  <si>
    <t>221</t>
  </si>
  <si>
    <t>коммунальные услуги</t>
  </si>
  <si>
    <t>223</t>
  </si>
  <si>
    <t>услуги по содержанию имущества</t>
  </si>
  <si>
    <t>225</t>
  </si>
  <si>
    <t>прочие работы, услуги</t>
  </si>
  <si>
    <t>226</t>
  </si>
  <si>
    <t>увеличение стоимости основных средств</t>
  </si>
  <si>
    <t>310</t>
  </si>
  <si>
    <t>увеличение стоимости прочих оборотных запасов (материалов)</t>
  </si>
  <si>
    <t>346</t>
  </si>
  <si>
    <t>закупку энергетических ресурсов</t>
  </si>
  <si>
    <t>247</t>
  </si>
  <si>
    <t>Итого расходы</t>
  </si>
  <si>
    <t>Исполнитель ФИО, телефон</t>
  </si>
  <si>
    <t>Родительская плата за путевки в оздоровительный лагерь</t>
  </si>
  <si>
    <t>Летняя и осенняя оздоровительные кампании</t>
  </si>
  <si>
    <t>Содержание воспитателей ГПД, содержание дополнительной штатной численности поваров</t>
  </si>
  <si>
    <t>0709</t>
  </si>
  <si>
    <t>345</t>
  </si>
  <si>
    <t>Предоставление абонентской линии</t>
  </si>
  <si>
    <t>ХВС (1 пол)</t>
  </si>
  <si>
    <t>ХВС (2 пол)</t>
  </si>
  <si>
    <t>Стоки (1 пол)</t>
  </si>
  <si>
    <t>Стоки (2 пол)</t>
  </si>
  <si>
    <t>ГВС, использованное при промывке</t>
  </si>
  <si>
    <t>Обращение с ТКО, куб.м</t>
  </si>
  <si>
    <t>Плата за негативное воздействие на работу ЦСВ</t>
  </si>
  <si>
    <t xml:space="preserve">Дератизация: </t>
  </si>
  <si>
    <t xml:space="preserve">Промывка и опресовка отопительной системы:         </t>
  </si>
  <si>
    <t xml:space="preserve">Техническое обслуживание пожарной сигнализации    </t>
  </si>
  <si>
    <t>Стирка белья (ДОЛ)</t>
  </si>
  <si>
    <t>Организация питания (ДОЛ)</t>
  </si>
  <si>
    <t>Питание ребенка (ДОЛ)</t>
  </si>
  <si>
    <t>Питание сотрудников (ДОЛ)</t>
  </si>
  <si>
    <t>Санитарно-вирусологические исследования воды(ДОЛ)</t>
  </si>
  <si>
    <t>Проценты банка за квитанцию</t>
  </si>
  <si>
    <t>227</t>
  </si>
  <si>
    <t>КОСГУ 227 -Страховка детей (ДОЛ)</t>
  </si>
  <si>
    <t>Хозрасходы</t>
  </si>
  <si>
    <t>Культрасходы (ДОЛ)</t>
  </si>
  <si>
    <t>Хозрасходы (ДОЛ)</t>
  </si>
  <si>
    <t>Теплоэнергия, Гкал (1 пол)</t>
  </si>
  <si>
    <t>Теплоэнергия, Гкал (2 пол)</t>
  </si>
  <si>
    <t>Компонент на теплоэнергию, Гкал (1 пол)</t>
  </si>
  <si>
    <t>Компонент на теплоноситель, куб м (1 пол)</t>
  </si>
  <si>
    <t>Компонент на теплоэнергию, Гкал (2 пол)</t>
  </si>
  <si>
    <t>Компонент на теплоноситель, куб м (2 пол)</t>
  </si>
  <si>
    <t xml:space="preserve">Электрическая энергия  </t>
  </si>
  <si>
    <t>Торопова Н.В. 211-66</t>
  </si>
  <si>
    <t>МОУ "Пчевжинская СОШ им. А.И. Сидорова"</t>
  </si>
  <si>
    <t>0701</t>
  </si>
  <si>
    <t>Мероприятия по сохранению и развитию материально-технической базы муниципальных учреждений дошкольного образования (приобретение основных средств и материальных запасов)</t>
  </si>
  <si>
    <t>Содержание дополнительной штатной численности поваров</t>
  </si>
  <si>
    <t>Организация работы  школьных лесничеств</t>
  </si>
  <si>
    <t>Мероприятия по сохранению и развитию материально-технической базы муниципальных учреждений дошкольного образования (ремонт имущества и благоустройство территории)</t>
  </si>
  <si>
    <t>Родительская плата д/с</t>
  </si>
  <si>
    <t>транспортные услуги</t>
  </si>
  <si>
    <t>222</t>
  </si>
  <si>
    <t>342</t>
  </si>
  <si>
    <t>Выплаты, уменьшающие доход, всего</t>
  </si>
  <si>
    <t>Лабораторные исследования пищеблок (0701)</t>
  </si>
  <si>
    <t>Замер сопротивления (0701)</t>
  </si>
  <si>
    <t>Техническое обслуживание и технический мониторинг состояния системы АПС (0701)</t>
  </si>
  <si>
    <t>ТО тревожной сигнализации</t>
  </si>
  <si>
    <t>ТО АИТП</t>
  </si>
  <si>
    <t>ТО системы видеонаблюдения</t>
  </si>
  <si>
    <t>Диагностика и ремонт автобуса</t>
  </si>
  <si>
    <t>Аккарицидная обработка</t>
  </si>
  <si>
    <t>Обучение персонала по сан.минимуму (0701)</t>
  </si>
  <si>
    <t xml:space="preserve">Медицинские услуги:  0701       </t>
  </si>
  <si>
    <t xml:space="preserve">Информационно-технологическое сопровождение программы 1С                </t>
  </si>
  <si>
    <t>Экстренный вызов вневедомственной охраны</t>
  </si>
  <si>
    <t>Сопровождение программ 1С Бухгалтерия, 1С Зарплата (информационно-технологическое и услуги программиста)</t>
  </si>
  <si>
    <t xml:space="preserve">Медицинские услуги:                               </t>
  </si>
  <si>
    <t>Предрейсовый медосмотр водителя</t>
  </si>
  <si>
    <t>Физическая охрана объекта</t>
  </si>
  <si>
    <t>Информационно-навигационное обеспечение с использованием БНСО, предоставленное Оператором</t>
  </si>
  <si>
    <t>КОСГУ 227 -Страховка автобуса - полис ОСАГО</t>
  </si>
  <si>
    <t>Приобретение продуктов питания, согласно расчета(0701)</t>
  </si>
  <si>
    <t xml:space="preserve">    увеличение стоимости продуктов питания</t>
  </si>
  <si>
    <t>Хоз.товары и моющие (0701)</t>
  </si>
  <si>
    <t>сантехника</t>
  </si>
  <si>
    <t>Канцелярские товары</t>
  </si>
  <si>
    <t>Автозапчасти</t>
  </si>
  <si>
    <t>Хозяйственные расходы</t>
  </si>
  <si>
    <t>266</t>
  </si>
  <si>
    <t xml:space="preserve"> увеличение стоимости ГСМ</t>
  </si>
  <si>
    <t>343</t>
  </si>
  <si>
    <t>федеральный бюджет</t>
  </si>
  <si>
    <t>компенсация части родительской платы</t>
  </si>
  <si>
    <t>Компенсация части родительской платы(1004)</t>
  </si>
  <si>
    <t>Остаток средств на начало текущего 2023 года</t>
  </si>
  <si>
    <t>0702, 77.1.ЕВ.51790</t>
  </si>
  <si>
    <t>Услуги передачи тревожных сигналов</t>
  </si>
  <si>
    <t>Обучение</t>
  </si>
  <si>
    <t>аттестаты</t>
  </si>
  <si>
    <t xml:space="preserve">     Доходы, поступающие в порядке возмещения расходов, понесенных в связи с эксплуатацией имущества, находящегося в оперативном управлении бюджетных и автономных учреждений</t>
  </si>
  <si>
    <t>страховые взносы</t>
  </si>
  <si>
    <t>Дезинсекция</t>
  </si>
  <si>
    <t>Биюлиотечный фонд</t>
  </si>
  <si>
    <t>Обеспечение деятельности муниципальных учреждений общего образования (оздоровительная кампания)</t>
  </si>
  <si>
    <t>Повышение правового сознания и предупреждение опасного поведения участников дорожного движения (приобретение основных средств и материальных запасов)</t>
  </si>
  <si>
    <t>349</t>
  </si>
  <si>
    <t xml:space="preserve">    увеличение стоимости прочих материальных запасов однократного применения</t>
  </si>
  <si>
    <t>Вирусологическое обследование биоматериала (ДОЛ)</t>
  </si>
  <si>
    <t>Поверка приборов учета ТЭ</t>
  </si>
  <si>
    <t>Рабочие тетради</t>
  </si>
  <si>
    <t>прочие налоги, уменьшающие доход</t>
  </si>
  <si>
    <t>1004</t>
  </si>
  <si>
    <t>Замер сопротивления</t>
  </si>
  <si>
    <t>Мероприятия по сохранению и развитию материально-технической базы муниципальных учреждений общего образования (ремонт имущества и благоустройство территории)</t>
  </si>
  <si>
    <t>Обучение педагогов(0701)</t>
  </si>
  <si>
    <t>канц.товары</t>
  </si>
  <si>
    <t>Лабораторные исследования смывов (пищеблок)</t>
  </si>
  <si>
    <t>Программное обеспечение "Виженсофт"</t>
  </si>
  <si>
    <t>электрика</t>
  </si>
  <si>
    <t>Поверка приборов учета</t>
  </si>
  <si>
    <t>Заправка картриджей, ремонт и обслуживание компьютерной оргтехники</t>
  </si>
  <si>
    <t>Санитарно гигиеническое обучение, пож.минимум, охрана труда</t>
  </si>
  <si>
    <t>180</t>
  </si>
  <si>
    <t>189</t>
  </si>
  <si>
    <t>Программное обеспечение "АЛМА Финансовая грамотность" для детских садов</t>
  </si>
  <si>
    <t>Устранение засора канализации</t>
  </si>
  <si>
    <t>Замена тревожной кнопки</t>
  </si>
  <si>
    <t>27 декабря 2023г.</t>
  </si>
  <si>
    <t>Костюм форменный</t>
  </si>
  <si>
    <t>Пояснительная записка к плану финансово-хозяйственной деятельности  (изменений к плану) на ___2024__год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</si>
</sst>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FFE7FF"/>
        <bgColor indexed="64"/>
      </patternFill>
    </fill>
    <fill>
      <patternFill patternType="solid">
        <fgColor rgb="FFDDF2FF"/>
        <bgColor indexed="64"/>
      </patternFill>
    </fill>
    <fill>
      <patternFill patternType="solid">
        <fgColor rgb="FFC9FFDB"/>
        <bgColor indexed="64"/>
      </patternFill>
    </fill>
    <fill>
      <patternFill patternType="solid">
        <fgColor rgb="FF8BFFFF"/>
        <bgColor indexed="64"/>
      </patternFill>
    </fill>
    <fill>
      <patternFill patternType="solid">
        <fgColor rgb="FFD5FFFF"/>
        <bgColor indexed="64"/>
      </patternFill>
    </fill>
    <fill>
      <patternFill patternType="solid">
        <fgColor rgb="FFFFFFCC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4" fillId="0" borderId="3" xfId="1" applyNumberFormat="1" applyFont="1" applyBorder="1" applyAlignment="1">
      <alignment vertical="center"/>
    </xf>
    <xf numFmtId="4" fontId="4" fillId="0" borderId="14" xfId="1" applyNumberFormat="1" applyFont="1" applyBorder="1" applyAlignment="1">
      <alignment vertical="center"/>
    </xf>
    <xf numFmtId="4" fontId="7" fillId="0" borderId="11" xfId="1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7" fillId="0" borderId="3" xfId="1" applyNumberFormat="1" applyFont="1" applyBorder="1" applyAlignment="1">
      <alignment vertical="center"/>
    </xf>
    <xf numFmtId="4" fontId="4" fillId="0" borderId="2" xfId="1" applyNumberFormat="1" applyFont="1" applyBorder="1" applyAlignment="1">
      <alignment vertical="center"/>
    </xf>
    <xf numFmtId="4" fontId="4" fillId="0" borderId="23" xfId="1" applyNumberFormat="1" applyFont="1" applyBorder="1" applyAlignment="1">
      <alignment vertical="center"/>
    </xf>
    <xf numFmtId="4" fontId="7" fillId="0" borderId="20" xfId="1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4" fontId="7" fillId="0" borderId="14" xfId="1" applyNumberFormat="1" applyFont="1" applyBorder="1" applyAlignment="1">
      <alignment vertical="center"/>
    </xf>
    <xf numFmtId="4" fontId="7" fillId="2" borderId="21" xfId="1" applyNumberFormat="1" applyFont="1" applyFill="1" applyBorder="1" applyAlignment="1">
      <alignment vertical="center"/>
    </xf>
    <xf numFmtId="3" fontId="4" fillId="0" borderId="3" xfId="1" applyNumberFormat="1" applyFont="1" applyBorder="1" applyAlignment="1">
      <alignment vertical="center"/>
    </xf>
    <xf numFmtId="4" fontId="4" fillId="2" borderId="3" xfId="1" applyNumberFormat="1" applyFont="1" applyFill="1" applyBorder="1" applyAlignment="1">
      <alignment vertical="center"/>
    </xf>
    <xf numFmtId="4" fontId="5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4" fontId="4" fillId="0" borderId="15" xfId="1" applyNumberFormat="1" applyFont="1" applyBorder="1" applyAlignment="1">
      <alignment vertical="center"/>
    </xf>
    <xf numFmtId="4" fontId="7" fillId="2" borderId="22" xfId="1" applyNumberFormat="1" applyFont="1" applyFill="1" applyBorder="1" applyAlignment="1">
      <alignment vertical="center"/>
    </xf>
    <xf numFmtId="4" fontId="7" fillId="0" borderId="19" xfId="1" applyNumberFormat="1" applyFont="1" applyBorder="1" applyAlignment="1">
      <alignment vertical="center"/>
    </xf>
    <xf numFmtId="4" fontId="7" fillId="0" borderId="21" xfId="1" applyNumberFormat="1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4" fontId="7" fillId="0" borderId="15" xfId="1" applyNumberFormat="1" applyFont="1" applyBorder="1" applyAlignment="1">
      <alignment vertical="center"/>
    </xf>
    <xf numFmtId="4" fontId="7" fillId="0" borderId="22" xfId="1" applyNumberFormat="1" applyFont="1" applyBorder="1" applyAlignment="1">
      <alignment vertical="center"/>
    </xf>
    <xf numFmtId="4" fontId="4" fillId="0" borderId="11" xfId="1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4" fontId="4" fillId="0" borderId="4" xfId="1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vertical="center"/>
    </xf>
    <xf numFmtId="4" fontId="4" fillId="2" borderId="2" xfId="1" applyNumberFormat="1" applyFont="1" applyFill="1" applyBorder="1" applyAlignment="1">
      <alignment vertical="center"/>
    </xf>
    <xf numFmtId="4" fontId="7" fillId="2" borderId="20" xfId="1" applyNumberFormat="1" applyFont="1" applyFill="1" applyBorder="1" applyAlignment="1">
      <alignment vertical="center"/>
    </xf>
    <xf numFmtId="0" fontId="8" fillId="0" borderId="27" xfId="0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vertical="center" wrapText="1"/>
    </xf>
    <xf numFmtId="4" fontId="7" fillId="0" borderId="11" xfId="1" applyNumberFormat="1" applyFont="1" applyFill="1" applyBorder="1" applyAlignment="1">
      <alignment vertical="center"/>
    </xf>
    <xf numFmtId="4" fontId="4" fillId="0" borderId="3" xfId="1" applyNumberFormat="1" applyFont="1" applyFill="1" applyBorder="1" applyAlignment="1">
      <alignment vertical="center"/>
    </xf>
    <xf numFmtId="4" fontId="4" fillId="0" borderId="14" xfId="1" applyNumberFormat="1" applyFont="1" applyFill="1" applyBorder="1" applyAlignment="1">
      <alignment vertical="center"/>
    </xf>
    <xf numFmtId="4" fontId="4" fillId="0" borderId="1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4" fillId="3" borderId="17" xfId="0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/>
    </xf>
    <xf numFmtId="49" fontId="4" fillId="3" borderId="3" xfId="0" applyNumberFormat="1" applyFont="1" applyFill="1" applyBorder="1" applyAlignment="1">
      <alignment vertical="center" wrapText="1"/>
    </xf>
    <xf numFmtId="49" fontId="4" fillId="3" borderId="4" xfId="0" applyNumberFormat="1" applyFont="1" applyFill="1" applyBorder="1" applyAlignment="1">
      <alignment vertical="center" wrapText="1"/>
    </xf>
    <xf numFmtId="4" fontId="7" fillId="3" borderId="11" xfId="1" applyNumberFormat="1" applyFont="1" applyFill="1" applyBorder="1" applyAlignment="1">
      <alignment vertical="center"/>
    </xf>
    <xf numFmtId="4" fontId="4" fillId="3" borderId="3" xfId="1" applyNumberFormat="1" applyFont="1" applyFill="1" applyBorder="1" applyAlignment="1">
      <alignment vertical="center"/>
    </xf>
    <xf numFmtId="4" fontId="4" fillId="3" borderId="14" xfId="1" applyNumberFormat="1" applyFont="1" applyFill="1" applyBorder="1" applyAlignment="1">
      <alignment vertical="center"/>
    </xf>
    <xf numFmtId="4" fontId="4" fillId="3" borderId="11" xfId="0" applyNumberFormat="1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3" fontId="4" fillId="3" borderId="3" xfId="1" applyNumberFormat="1" applyFont="1" applyFill="1" applyBorder="1" applyAlignment="1">
      <alignment vertical="center"/>
    </xf>
    <xf numFmtId="4" fontId="4" fillId="3" borderId="11" xfId="0" applyNumberFormat="1" applyFont="1" applyFill="1" applyBorder="1" applyAlignment="1">
      <alignment vertical="center" wrapText="1"/>
    </xf>
    <xf numFmtId="4" fontId="7" fillId="3" borderId="3" xfId="1" applyNumberFormat="1" applyFont="1" applyFill="1" applyBorder="1" applyAlignment="1">
      <alignment vertical="center"/>
    </xf>
    <xf numFmtId="4" fontId="7" fillId="3" borderId="11" xfId="0" applyNumberFormat="1" applyFont="1" applyFill="1" applyBorder="1" applyAlignment="1">
      <alignment vertical="center" wrapText="1"/>
    </xf>
    <xf numFmtId="4" fontId="4" fillId="0" borderId="11" xfId="1" applyNumberFormat="1" applyFont="1" applyFill="1" applyBorder="1" applyAlignment="1">
      <alignment vertical="center"/>
    </xf>
    <xf numFmtId="4" fontId="7" fillId="3" borderId="14" xfId="1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 wrapText="1"/>
    </xf>
    <xf numFmtId="49" fontId="7" fillId="3" borderId="4" xfId="0" applyNumberFormat="1" applyFont="1" applyFill="1" applyBorder="1" applyAlignment="1">
      <alignment vertical="center" wrapText="1"/>
    </xf>
    <xf numFmtId="0" fontId="4" fillId="4" borderId="17" xfId="0" applyFont="1" applyFill="1" applyBorder="1" applyAlignment="1">
      <alignment horizontal="center" vertical="center" wrapText="1"/>
    </xf>
    <xf numFmtId="49" fontId="4" fillId="4" borderId="17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/>
    </xf>
    <xf numFmtId="49" fontId="4" fillId="4" borderId="3" xfId="0" applyNumberFormat="1" applyFont="1" applyFill="1" applyBorder="1" applyAlignment="1">
      <alignment vertical="center" wrapText="1"/>
    </xf>
    <xf numFmtId="4" fontId="7" fillId="4" borderId="25" xfId="0" applyNumberFormat="1" applyFont="1" applyFill="1" applyBorder="1" applyAlignment="1">
      <alignment horizontal="center" vertical="center"/>
    </xf>
    <xf numFmtId="4" fontId="5" fillId="4" borderId="4" xfId="0" applyNumberFormat="1" applyFont="1" applyFill="1" applyBorder="1" applyAlignment="1">
      <alignment horizontal="center" vertical="center" wrapText="1"/>
    </xf>
    <xf numFmtId="4" fontId="4" fillId="4" borderId="3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4" fontId="6" fillId="4" borderId="25" xfId="0" applyNumberFormat="1" applyFont="1" applyFill="1" applyBorder="1" applyAlignment="1">
      <alignment horizontal="center" vertical="center"/>
    </xf>
    <xf numFmtId="49" fontId="4" fillId="4" borderId="4" xfId="0" applyNumberFormat="1" applyFont="1" applyFill="1" applyBorder="1" applyAlignment="1">
      <alignment vertical="center" wrapText="1"/>
    </xf>
    <xf numFmtId="4" fontId="8" fillId="4" borderId="11" xfId="0" applyNumberFormat="1" applyFont="1" applyFill="1" applyBorder="1" applyAlignment="1">
      <alignment horizontal="center" vertical="center"/>
    </xf>
    <xf numFmtId="4" fontId="4" fillId="4" borderId="3" xfId="1" applyNumberFormat="1" applyFont="1" applyFill="1" applyBorder="1" applyAlignment="1">
      <alignment vertical="center"/>
    </xf>
    <xf numFmtId="4" fontId="5" fillId="4" borderId="14" xfId="0" applyNumberFormat="1" applyFont="1" applyFill="1" applyBorder="1" applyAlignment="1">
      <alignment horizontal="center" vertical="center"/>
    </xf>
    <xf numFmtId="4" fontId="7" fillId="4" borderId="11" xfId="1" applyNumberFormat="1" applyFont="1" applyFill="1" applyBorder="1" applyAlignment="1">
      <alignment vertical="center"/>
    </xf>
    <xf numFmtId="4" fontId="4" fillId="4" borderId="14" xfId="1" applyNumberFormat="1" applyFont="1" applyFill="1" applyBorder="1" applyAlignment="1">
      <alignment vertical="center"/>
    </xf>
    <xf numFmtId="4" fontId="4" fillId="4" borderId="11" xfId="0" applyNumberFormat="1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4" fontId="4" fillId="4" borderId="11" xfId="0" applyNumberFormat="1" applyFont="1" applyFill="1" applyBorder="1" applyAlignment="1">
      <alignment vertical="center" wrapText="1"/>
    </xf>
    <xf numFmtId="4" fontId="7" fillId="4" borderId="3" xfId="1" applyNumberFormat="1" applyFont="1" applyFill="1" applyBorder="1" applyAlignment="1">
      <alignment vertical="center"/>
    </xf>
    <xf numFmtId="4" fontId="7" fillId="4" borderId="14" xfId="1" applyNumberFormat="1" applyFont="1" applyFill="1" applyBorder="1" applyAlignment="1">
      <alignment vertical="center"/>
    </xf>
    <xf numFmtId="49" fontId="4" fillId="5" borderId="3" xfId="0" applyNumberFormat="1" applyFont="1" applyFill="1" applyBorder="1" applyAlignment="1">
      <alignment vertical="center" wrapText="1"/>
    </xf>
    <xf numFmtId="49" fontId="4" fillId="5" borderId="4" xfId="0" applyNumberFormat="1" applyFont="1" applyFill="1" applyBorder="1" applyAlignment="1">
      <alignment vertical="center" wrapText="1"/>
    </xf>
    <xf numFmtId="0" fontId="6" fillId="5" borderId="18" xfId="0" applyFont="1" applyFill="1" applyBorder="1" applyAlignment="1">
      <alignment horizontal="center" vertical="center"/>
    </xf>
    <xf numFmtId="4" fontId="7" fillId="5" borderId="11" xfId="1" applyNumberFormat="1" applyFont="1" applyFill="1" applyBorder="1" applyAlignment="1">
      <alignment vertical="center"/>
    </xf>
    <xf numFmtId="4" fontId="4" fillId="5" borderId="3" xfId="1" applyNumberFormat="1" applyFont="1" applyFill="1" applyBorder="1" applyAlignment="1">
      <alignment vertical="center"/>
    </xf>
    <xf numFmtId="3" fontId="4" fillId="5" borderId="3" xfId="1" applyNumberFormat="1" applyFont="1" applyFill="1" applyBorder="1" applyAlignment="1">
      <alignment vertical="center"/>
    </xf>
    <xf numFmtId="4" fontId="4" fillId="5" borderId="14" xfId="1" applyNumberFormat="1" applyFont="1" applyFill="1" applyBorder="1" applyAlignment="1">
      <alignment vertical="center"/>
    </xf>
    <xf numFmtId="4" fontId="4" fillId="5" borderId="11" xfId="0" applyNumberFormat="1" applyFont="1" applyFill="1" applyBorder="1" applyAlignment="1">
      <alignment vertical="center"/>
    </xf>
    <xf numFmtId="0" fontId="3" fillId="5" borderId="0" xfId="0" applyFont="1" applyFill="1" applyAlignment="1">
      <alignment vertical="center"/>
    </xf>
    <xf numFmtId="4" fontId="7" fillId="5" borderId="3" xfId="1" applyNumberFormat="1" applyFont="1" applyFill="1" applyBorder="1" applyAlignment="1">
      <alignment vertical="center"/>
    </xf>
    <xf numFmtId="49" fontId="4" fillId="6" borderId="3" xfId="0" applyNumberFormat="1" applyFont="1" applyFill="1" applyBorder="1" applyAlignment="1">
      <alignment vertical="center" wrapText="1"/>
    </xf>
    <xf numFmtId="49" fontId="4" fillId="6" borderId="4" xfId="0" applyNumberFormat="1" applyFont="1" applyFill="1" applyBorder="1" applyAlignment="1">
      <alignment vertical="center" wrapText="1"/>
    </xf>
    <xf numFmtId="0" fontId="6" fillId="6" borderId="18" xfId="0" applyFont="1" applyFill="1" applyBorder="1" applyAlignment="1">
      <alignment horizontal="center" vertical="center"/>
    </xf>
    <xf numFmtId="4" fontId="7" fillId="6" borderId="11" xfId="1" applyNumberFormat="1" applyFont="1" applyFill="1" applyBorder="1" applyAlignment="1">
      <alignment vertical="center"/>
    </xf>
    <xf numFmtId="4" fontId="4" fillId="6" borderId="3" xfId="1" applyNumberFormat="1" applyFont="1" applyFill="1" applyBorder="1" applyAlignment="1">
      <alignment vertical="center"/>
    </xf>
    <xf numFmtId="4" fontId="4" fillId="6" borderId="14" xfId="1" applyNumberFormat="1" applyFont="1" applyFill="1" applyBorder="1" applyAlignment="1">
      <alignment vertical="center"/>
    </xf>
    <xf numFmtId="4" fontId="4" fillId="6" borderId="11" xfId="0" applyNumberFormat="1" applyFont="1" applyFill="1" applyBorder="1" applyAlignment="1">
      <alignment vertical="center"/>
    </xf>
    <xf numFmtId="0" fontId="3" fillId="6" borderId="0" xfId="0" applyFont="1" applyFill="1" applyAlignment="1">
      <alignment vertical="center"/>
    </xf>
    <xf numFmtId="4" fontId="8" fillId="6" borderId="11" xfId="0" applyNumberFormat="1" applyFont="1" applyFill="1" applyBorder="1" applyAlignment="1">
      <alignment horizontal="center" vertical="center"/>
    </xf>
    <xf numFmtId="4" fontId="5" fillId="6" borderId="14" xfId="0" applyNumberFormat="1" applyFont="1" applyFill="1" applyBorder="1" applyAlignment="1">
      <alignment horizontal="center" vertical="center"/>
    </xf>
    <xf numFmtId="3" fontId="4" fillId="6" borderId="3" xfId="1" applyNumberFormat="1" applyFont="1" applyFill="1" applyBorder="1" applyAlignment="1">
      <alignment vertical="center"/>
    </xf>
    <xf numFmtId="4" fontId="7" fillId="6" borderId="3" xfId="1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horizontal="left" vertical="top" wrapText="1"/>
    </xf>
    <xf numFmtId="0" fontId="6" fillId="7" borderId="18" xfId="0" applyFont="1" applyFill="1" applyBorder="1" applyAlignment="1">
      <alignment horizontal="center" vertical="center"/>
    </xf>
    <xf numFmtId="4" fontId="4" fillId="7" borderId="11" xfId="0" applyNumberFormat="1" applyFont="1" applyFill="1" applyBorder="1" applyAlignment="1">
      <alignment vertical="center"/>
    </xf>
    <xf numFmtId="0" fontId="3" fillId="7" borderId="0" xfId="0" applyFont="1" applyFill="1" applyAlignment="1">
      <alignment vertical="center"/>
    </xf>
    <xf numFmtId="49" fontId="7" fillId="7" borderId="3" xfId="0" applyNumberFormat="1" applyFont="1" applyFill="1" applyBorder="1" applyAlignment="1">
      <alignment vertical="center" wrapText="1"/>
    </xf>
    <xf numFmtId="49" fontId="7" fillId="7" borderId="4" xfId="0" applyNumberFormat="1" applyFont="1" applyFill="1" applyBorder="1" applyAlignment="1">
      <alignment vertical="center" wrapText="1"/>
    </xf>
    <xf numFmtId="4" fontId="7" fillId="7" borderId="3" xfId="1" applyNumberFormat="1" applyFont="1" applyFill="1" applyBorder="1" applyAlignment="1">
      <alignment vertical="center"/>
    </xf>
    <xf numFmtId="4" fontId="7" fillId="7" borderId="11" xfId="1" applyNumberFormat="1" applyFont="1" applyFill="1" applyBorder="1" applyAlignment="1">
      <alignment vertical="center"/>
    </xf>
    <xf numFmtId="0" fontId="2" fillId="7" borderId="0" xfId="0" applyFont="1" applyFill="1" applyAlignment="1">
      <alignment vertical="center"/>
    </xf>
    <xf numFmtId="0" fontId="4" fillId="7" borderId="0" xfId="0" applyFont="1" applyFill="1" applyAlignment="1">
      <alignment vertical="center"/>
    </xf>
    <xf numFmtId="4" fontId="7" fillId="7" borderId="11" xfId="0" applyNumberFormat="1" applyFont="1" applyFill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8" fillId="3" borderId="3" xfId="0" applyNumberFormat="1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/>
    </xf>
    <xf numFmtId="0" fontId="6" fillId="8" borderId="25" xfId="0" applyFont="1" applyFill="1" applyBorder="1" applyAlignment="1">
      <alignment horizontal="center" vertical="center" wrapText="1"/>
    </xf>
    <xf numFmtId="4" fontId="7" fillId="8" borderId="16" xfId="1" applyNumberFormat="1" applyFont="1" applyFill="1" applyBorder="1" applyAlignment="1">
      <alignment vertical="center"/>
    </xf>
    <xf numFmtId="0" fontId="5" fillId="8" borderId="3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vertical="center"/>
    </xf>
    <xf numFmtId="49" fontId="7" fillId="8" borderId="3" xfId="0" applyNumberFormat="1" applyFont="1" applyFill="1" applyBorder="1" applyAlignment="1">
      <alignment vertical="center" wrapText="1"/>
    </xf>
    <xf numFmtId="49" fontId="7" fillId="8" borderId="4" xfId="0" applyNumberFormat="1" applyFont="1" applyFill="1" applyBorder="1" applyAlignment="1">
      <alignment vertical="center" wrapText="1"/>
    </xf>
    <xf numFmtId="4" fontId="7" fillId="8" borderId="22" xfId="1" applyNumberFormat="1" applyFont="1" applyFill="1" applyBorder="1" applyAlignment="1">
      <alignment vertical="center"/>
    </xf>
    <xf numFmtId="49" fontId="4" fillId="8" borderId="3" xfId="0" applyNumberFormat="1" applyFont="1" applyFill="1" applyBorder="1" applyAlignment="1">
      <alignment vertical="center" wrapText="1"/>
    </xf>
    <xf numFmtId="49" fontId="4" fillId="8" borderId="4" xfId="0" applyNumberFormat="1" applyFont="1" applyFill="1" applyBorder="1" applyAlignment="1">
      <alignment vertical="center" wrapText="1"/>
    </xf>
    <xf numFmtId="4" fontId="4" fillId="8" borderId="15" xfId="1" applyNumberFormat="1" applyFont="1" applyFill="1" applyBorder="1" applyAlignment="1">
      <alignment vertical="center"/>
    </xf>
    <xf numFmtId="4" fontId="4" fillId="8" borderId="2" xfId="1" applyNumberFormat="1" applyFont="1" applyFill="1" applyBorder="1" applyAlignment="1">
      <alignment vertical="center"/>
    </xf>
    <xf numFmtId="4" fontId="4" fillId="8" borderId="23" xfId="1" applyNumberFormat="1" applyFont="1" applyFill="1" applyBorder="1" applyAlignment="1">
      <alignment vertical="center"/>
    </xf>
    <xf numFmtId="4" fontId="7" fillId="8" borderId="15" xfId="1" applyNumberFormat="1" applyFont="1" applyFill="1" applyBorder="1" applyAlignment="1">
      <alignment vertical="center"/>
    </xf>
    <xf numFmtId="0" fontId="4" fillId="8" borderId="17" xfId="0" applyFont="1" applyFill="1" applyBorder="1" applyAlignment="1">
      <alignment horizontal="center" vertical="center" wrapText="1"/>
    </xf>
    <xf numFmtId="0" fontId="4" fillId="8" borderId="17" xfId="0" applyFont="1" applyFill="1" applyBorder="1" applyAlignment="1">
      <alignment horizontal="center" vertical="center"/>
    </xf>
    <xf numFmtId="0" fontId="4" fillId="8" borderId="3" xfId="0" applyFont="1" applyFill="1" applyBorder="1" applyAlignment="1">
      <alignment horizontal="center" vertical="center"/>
    </xf>
    <xf numFmtId="0" fontId="4" fillId="8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 wrapText="1"/>
    </xf>
    <xf numFmtId="49" fontId="4" fillId="9" borderId="3" xfId="0" applyNumberFormat="1" applyFont="1" applyFill="1" applyBorder="1" applyAlignment="1">
      <alignment vertical="center" wrapText="1"/>
    </xf>
    <xf numFmtId="49" fontId="4" fillId="9" borderId="4" xfId="0" applyNumberFormat="1" applyFont="1" applyFill="1" applyBorder="1" applyAlignment="1">
      <alignment vertical="center" wrapText="1"/>
    </xf>
    <xf numFmtId="0" fontId="6" fillId="9" borderId="18" xfId="0" applyFont="1" applyFill="1" applyBorder="1" applyAlignment="1">
      <alignment horizontal="center" vertical="center"/>
    </xf>
    <xf numFmtId="4" fontId="7" fillId="9" borderId="11" xfId="1" applyNumberFormat="1" applyFont="1" applyFill="1" applyBorder="1" applyAlignment="1">
      <alignment vertical="center"/>
    </xf>
    <xf numFmtId="4" fontId="4" fillId="9" borderId="3" xfId="1" applyNumberFormat="1" applyFont="1" applyFill="1" applyBorder="1" applyAlignment="1">
      <alignment vertical="center"/>
    </xf>
    <xf numFmtId="4" fontId="7" fillId="9" borderId="3" xfId="1" applyNumberFormat="1" applyFont="1" applyFill="1" applyBorder="1" applyAlignment="1">
      <alignment vertical="center"/>
    </xf>
    <xf numFmtId="3" fontId="4" fillId="9" borderId="3" xfId="1" applyNumberFormat="1" applyFont="1" applyFill="1" applyBorder="1" applyAlignment="1">
      <alignment vertical="center"/>
    </xf>
    <xf numFmtId="4" fontId="4" fillId="9" borderId="14" xfId="1" applyNumberFormat="1" applyFont="1" applyFill="1" applyBorder="1" applyAlignment="1">
      <alignment vertical="center"/>
    </xf>
    <xf numFmtId="4" fontId="4" fillId="9" borderId="11" xfId="0" applyNumberFormat="1" applyFont="1" applyFill="1" applyBorder="1" applyAlignment="1">
      <alignment vertical="center"/>
    </xf>
    <xf numFmtId="0" fontId="3" fillId="9" borderId="0" xfId="0" applyFont="1" applyFill="1" applyAlignment="1">
      <alignment vertical="center"/>
    </xf>
    <xf numFmtId="4" fontId="5" fillId="2" borderId="3" xfId="1" applyNumberFormat="1" applyFont="1" applyFill="1" applyBorder="1" applyAlignment="1">
      <alignment vertical="center"/>
    </xf>
    <xf numFmtId="3" fontId="7" fillId="8" borderId="22" xfId="1" applyNumberFormat="1" applyFont="1" applyFill="1" applyBorder="1" applyAlignment="1">
      <alignment vertical="center"/>
    </xf>
    <xf numFmtId="4" fontId="4" fillId="6" borderId="11" xfId="0" applyNumberFormat="1" applyFont="1" applyFill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0" fontId="6" fillId="0" borderId="18" xfId="0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49" fontId="4" fillId="3" borderId="3" xfId="1" applyNumberFormat="1" applyFont="1" applyFill="1" applyBorder="1" applyAlignment="1">
      <alignment vertical="center"/>
    </xf>
    <xf numFmtId="49" fontId="7" fillId="3" borderId="11" xfId="1" applyNumberFormat="1" applyFont="1" applyFill="1" applyBorder="1" applyAlignment="1">
      <alignment vertical="center"/>
    </xf>
    <xf numFmtId="49" fontId="4" fillId="6" borderId="3" xfId="1" applyNumberFormat="1" applyFont="1" applyFill="1" applyBorder="1" applyAlignment="1">
      <alignment vertical="center"/>
    </xf>
    <xf numFmtId="4" fontId="6" fillId="3" borderId="18" xfId="0" applyNumberFormat="1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4" fontId="6" fillId="6" borderId="18" xfId="0" applyNumberFormat="1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vertical="center" wrapText="1"/>
    </xf>
    <xf numFmtId="49" fontId="4" fillId="6" borderId="11" xfId="0" applyNumberFormat="1" applyFont="1" applyFill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49" fontId="7" fillId="6" borderId="11" xfId="1" applyNumberFormat="1" applyFont="1" applyFill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3" fontId="7" fillId="5" borderId="11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CC"/>
      <color rgb="FFD5FFFF"/>
      <color rgb="FFFFFFE7"/>
      <color rgb="FF8BFFFF"/>
      <color rgb="FFC9FFDB"/>
      <color rgb="FFDDF2FF"/>
      <color rgb="FFFFE7FF"/>
      <color rgb="FFD9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70"/>
  <sheetViews>
    <sheetView tabSelected="1" topLeftCell="G25" zoomScale="69" zoomScaleNormal="69" workbookViewId="0">
      <selection activeCell="Y36" sqref="Y36"/>
    </sheetView>
  </sheetViews>
  <sheetFormatPr defaultColWidth="9.140625" defaultRowHeight="15.75" x14ac:dyDescent="0.25"/>
  <cols>
    <col min="1" max="1" width="29.140625" style="2" customWidth="1"/>
    <col min="2" max="2" width="9" style="2" customWidth="1"/>
    <col min="3" max="3" width="9.42578125" style="2" customWidth="1"/>
    <col min="4" max="4" width="9.28515625" style="2" customWidth="1"/>
    <col min="5" max="5" width="18.7109375" style="1" customWidth="1"/>
    <col min="6" max="6" width="17.42578125" style="1" customWidth="1"/>
    <col min="7" max="7" width="13.7109375" style="2" customWidth="1"/>
    <col min="8" max="8" width="15.85546875" style="2" customWidth="1"/>
    <col min="9" max="9" width="17.42578125" style="2" customWidth="1"/>
    <col min="10" max="10" width="12.140625" style="2" customWidth="1"/>
    <col min="11" max="11" width="13.42578125" style="2" customWidth="1"/>
    <col min="12" max="12" width="16.28515625" style="2" customWidth="1"/>
    <col min="13" max="14" width="16.28515625" style="1" customWidth="1"/>
    <col min="15" max="15" width="15" style="2" customWidth="1"/>
    <col min="16" max="16" width="16" style="47" customWidth="1"/>
    <col min="17" max="17" width="18.5703125" style="2" customWidth="1"/>
    <col min="18" max="18" width="11.5703125" style="2" customWidth="1"/>
    <col min="19" max="19" width="16" style="2" customWidth="1"/>
    <col min="20" max="20" width="18.5703125" style="2" customWidth="1"/>
    <col min="21" max="21" width="22.7109375" style="1" customWidth="1"/>
    <col min="22" max="22" width="18.5703125" style="1" customWidth="1"/>
    <col min="23" max="23" width="16.85546875" style="2" customWidth="1"/>
    <col min="24" max="24" width="15.42578125" style="2" customWidth="1"/>
    <col min="25" max="25" width="18.7109375" style="2" customWidth="1"/>
    <col min="26" max="26" width="9.140625" style="2"/>
    <col min="27" max="27" width="19.42578125" style="2" customWidth="1"/>
    <col min="28" max="28" width="16.140625" style="2" customWidth="1"/>
    <col min="29" max="29" width="17.42578125" style="2" customWidth="1"/>
    <col min="30" max="16384" width="9.140625" style="2"/>
  </cols>
  <sheetData>
    <row r="1" spans="1:29" s="1" customFormat="1" x14ac:dyDescent="0.25">
      <c r="A1" s="209" t="s">
        <v>160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</row>
    <row r="2" spans="1:29" s="1" customFormat="1" x14ac:dyDescent="0.25">
      <c r="A2" s="209" t="s">
        <v>158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</row>
    <row r="3" spans="1:29" x14ac:dyDescent="0.25">
      <c r="A3" s="2" t="s">
        <v>0</v>
      </c>
      <c r="D3" s="3" t="s">
        <v>83</v>
      </c>
      <c r="E3" s="4"/>
      <c r="F3" s="4"/>
      <c r="G3" s="3"/>
      <c r="H3" s="3"/>
      <c r="I3" s="3"/>
      <c r="J3" s="3"/>
      <c r="K3" s="3"/>
      <c r="L3" s="3"/>
      <c r="M3" s="4"/>
      <c r="N3" s="4"/>
      <c r="O3" s="3"/>
      <c r="P3" s="46"/>
      <c r="Q3" s="3"/>
      <c r="R3" s="3"/>
      <c r="S3" s="3"/>
      <c r="T3" s="3"/>
      <c r="U3" s="4"/>
      <c r="V3" s="4"/>
      <c r="W3" s="3"/>
      <c r="X3" s="3"/>
    </row>
    <row r="4" spans="1:29" ht="16.5" thickBot="1" x14ac:dyDescent="0.3"/>
    <row r="5" spans="1:29" s="1" customFormat="1" x14ac:dyDescent="0.25">
      <c r="A5" s="210" t="s">
        <v>1</v>
      </c>
      <c r="B5" s="213" t="s">
        <v>2</v>
      </c>
      <c r="C5" s="216" t="s">
        <v>3</v>
      </c>
      <c r="D5" s="217" t="s">
        <v>4</v>
      </c>
      <c r="E5" s="218" t="s">
        <v>5</v>
      </c>
      <c r="F5" s="219"/>
      <c r="G5" s="219"/>
      <c r="H5" s="219"/>
      <c r="I5" s="219"/>
      <c r="J5" s="219"/>
      <c r="K5" s="219"/>
      <c r="L5" s="220"/>
      <c r="M5" s="221" t="s">
        <v>6</v>
      </c>
      <c r="N5" s="222"/>
      <c r="O5" s="222"/>
      <c r="P5" s="222"/>
      <c r="Q5" s="222"/>
      <c r="R5" s="222"/>
      <c r="S5" s="222"/>
      <c r="T5" s="223"/>
      <c r="U5" s="221" t="s">
        <v>7</v>
      </c>
      <c r="V5" s="222"/>
      <c r="W5" s="222"/>
      <c r="X5" s="222"/>
      <c r="Y5" s="222"/>
      <c r="Z5" s="222"/>
      <c r="AA5" s="222"/>
      <c r="AB5" s="223"/>
      <c r="AC5" s="229" t="s">
        <v>8</v>
      </c>
    </row>
    <row r="6" spans="1:29" s="5" customFormat="1" ht="0.75" customHeight="1" x14ac:dyDescent="0.25">
      <c r="A6" s="211"/>
      <c r="B6" s="214"/>
      <c r="C6" s="216"/>
      <c r="D6" s="217"/>
      <c r="E6" s="230" t="s">
        <v>9</v>
      </c>
      <c r="F6" s="43"/>
      <c r="G6" s="233" t="s">
        <v>10</v>
      </c>
      <c r="H6" s="233"/>
      <c r="I6" s="233"/>
      <c r="J6" s="233"/>
      <c r="K6" s="233"/>
      <c r="L6" s="234"/>
      <c r="M6" s="235" t="s">
        <v>9</v>
      </c>
      <c r="N6" s="34"/>
      <c r="O6" s="233" t="s">
        <v>10</v>
      </c>
      <c r="P6" s="233"/>
      <c r="Q6" s="233"/>
      <c r="R6" s="233"/>
      <c r="S6" s="233"/>
      <c r="T6" s="234"/>
      <c r="U6" s="235" t="s">
        <v>9</v>
      </c>
      <c r="V6" s="34"/>
      <c r="W6" s="233" t="s">
        <v>10</v>
      </c>
      <c r="X6" s="233"/>
      <c r="Y6" s="233"/>
      <c r="Z6" s="233"/>
      <c r="AA6" s="233"/>
      <c r="AB6" s="234"/>
      <c r="AC6" s="229"/>
    </row>
    <row r="7" spans="1:29" s="5" customFormat="1" ht="30.75" customHeight="1" x14ac:dyDescent="0.25">
      <c r="A7" s="211"/>
      <c r="B7" s="214"/>
      <c r="C7" s="216"/>
      <c r="D7" s="217"/>
      <c r="E7" s="231"/>
      <c r="F7" s="44"/>
      <c r="G7" s="238" t="s">
        <v>11</v>
      </c>
      <c r="H7" s="238"/>
      <c r="I7" s="238" t="s">
        <v>12</v>
      </c>
      <c r="J7" s="238"/>
      <c r="K7" s="238"/>
      <c r="L7" s="239" t="s">
        <v>13</v>
      </c>
      <c r="M7" s="236"/>
      <c r="N7" s="224" t="s">
        <v>11</v>
      </c>
      <c r="O7" s="240"/>
      <c r="P7" s="226"/>
      <c r="Q7" s="238" t="s">
        <v>12</v>
      </c>
      <c r="R7" s="238"/>
      <c r="S7" s="238"/>
      <c r="T7" s="239" t="s">
        <v>13</v>
      </c>
      <c r="U7" s="236"/>
      <c r="V7" s="224" t="s">
        <v>11</v>
      </c>
      <c r="W7" s="225"/>
      <c r="X7" s="226"/>
      <c r="Y7" s="238" t="s">
        <v>12</v>
      </c>
      <c r="Z7" s="238"/>
      <c r="AA7" s="238"/>
      <c r="AB7" s="239" t="s">
        <v>13</v>
      </c>
      <c r="AC7" s="229"/>
    </row>
    <row r="8" spans="1:29" s="5" customFormat="1" ht="31.5" x14ac:dyDescent="0.25">
      <c r="A8" s="212"/>
      <c r="B8" s="215"/>
      <c r="C8" s="216"/>
      <c r="D8" s="217"/>
      <c r="E8" s="232"/>
      <c r="F8" s="45" t="s">
        <v>122</v>
      </c>
      <c r="G8" s="28" t="s">
        <v>14</v>
      </c>
      <c r="H8" s="28" t="s">
        <v>15</v>
      </c>
      <c r="I8" s="28" t="s">
        <v>16</v>
      </c>
      <c r="J8" s="28" t="s">
        <v>14</v>
      </c>
      <c r="K8" s="28" t="s">
        <v>15</v>
      </c>
      <c r="L8" s="239"/>
      <c r="M8" s="237"/>
      <c r="N8" s="38" t="s">
        <v>122</v>
      </c>
      <c r="O8" s="28" t="s">
        <v>14</v>
      </c>
      <c r="P8" s="48" t="s">
        <v>15</v>
      </c>
      <c r="Q8" s="28" t="s">
        <v>16</v>
      </c>
      <c r="R8" s="28" t="s">
        <v>14</v>
      </c>
      <c r="S8" s="28" t="s">
        <v>15</v>
      </c>
      <c r="T8" s="239"/>
      <c r="U8" s="237"/>
      <c r="V8" s="38" t="s">
        <v>122</v>
      </c>
      <c r="W8" s="40" t="s">
        <v>14</v>
      </c>
      <c r="X8" s="40" t="s">
        <v>15</v>
      </c>
      <c r="Y8" s="40" t="s">
        <v>16</v>
      </c>
      <c r="Z8" s="40" t="s">
        <v>14</v>
      </c>
      <c r="AA8" s="40" t="s">
        <v>15</v>
      </c>
      <c r="AB8" s="239"/>
      <c r="AC8" s="229"/>
    </row>
    <row r="9" spans="1:29" s="150" customFormat="1" ht="25.5" x14ac:dyDescent="0.25">
      <c r="A9" s="170" t="s">
        <v>125</v>
      </c>
      <c r="B9" s="171"/>
      <c r="C9" s="172"/>
      <c r="D9" s="173">
        <v>510</v>
      </c>
      <c r="E9" s="154">
        <v>0</v>
      </c>
      <c r="F9" s="155"/>
      <c r="G9" s="174"/>
      <c r="H9" s="157"/>
      <c r="I9" s="157"/>
      <c r="J9" s="157"/>
      <c r="K9" s="157"/>
      <c r="L9" s="159">
        <v>0</v>
      </c>
      <c r="M9" s="154">
        <f>N9+O9+P9+R9+S9+T9</f>
        <v>0</v>
      </c>
      <c r="N9" s="155"/>
      <c r="O9" s="157"/>
      <c r="P9" s="157"/>
      <c r="Q9" s="157"/>
      <c r="R9" s="157"/>
      <c r="S9" s="157"/>
      <c r="T9" s="158"/>
      <c r="U9" s="154"/>
      <c r="V9" s="155"/>
      <c r="W9" s="155"/>
      <c r="X9" s="155"/>
      <c r="Y9" s="155"/>
      <c r="Z9" s="155"/>
      <c r="AA9" s="155"/>
      <c r="AB9" s="155"/>
      <c r="AC9" s="159"/>
    </row>
    <row r="10" spans="1:29" s="74" customFormat="1" ht="89.25" x14ac:dyDescent="0.25">
      <c r="A10" s="64" t="s">
        <v>130</v>
      </c>
      <c r="B10" s="65" t="s">
        <v>17</v>
      </c>
      <c r="C10" s="66">
        <v>130</v>
      </c>
      <c r="D10" s="67">
        <v>134</v>
      </c>
      <c r="E10" s="68">
        <f t="shared" ref="E10:E73" si="0">F10+G10+H10+J10+K10+L10</f>
        <v>0</v>
      </c>
      <c r="F10" s="69"/>
      <c r="G10" s="70"/>
      <c r="H10" s="71"/>
      <c r="I10" s="71"/>
      <c r="J10" s="71"/>
      <c r="K10" s="71"/>
      <c r="L10" s="72"/>
      <c r="M10" s="154">
        <f t="shared" ref="M10:M73" si="1">N10+O10+P10+R10+S10+T10</f>
        <v>0</v>
      </c>
      <c r="N10" s="69"/>
      <c r="O10" s="71"/>
      <c r="P10" s="71"/>
      <c r="Q10" s="71"/>
      <c r="R10" s="71"/>
      <c r="S10" s="71"/>
      <c r="T10" s="73"/>
      <c r="U10" s="154"/>
      <c r="V10" s="155"/>
      <c r="W10" s="155"/>
      <c r="X10" s="155"/>
      <c r="Y10" s="155"/>
      <c r="Z10" s="155"/>
      <c r="AA10" s="155"/>
      <c r="AB10" s="155"/>
      <c r="AC10" s="201"/>
    </row>
    <row r="11" spans="1:29" s="100" customFormat="1" ht="63" customHeight="1" x14ac:dyDescent="0.25">
      <c r="A11" s="90" t="s">
        <v>134</v>
      </c>
      <c r="B11" s="91" t="s">
        <v>51</v>
      </c>
      <c r="C11" s="92">
        <v>130</v>
      </c>
      <c r="D11" s="93">
        <v>131</v>
      </c>
      <c r="E11" s="94">
        <f t="shared" si="0"/>
        <v>0</v>
      </c>
      <c r="F11" s="95"/>
      <c r="G11" s="96"/>
      <c r="H11" s="96"/>
      <c r="I11" s="97"/>
      <c r="J11" s="97"/>
      <c r="K11" s="97"/>
      <c r="L11" s="98"/>
      <c r="M11" s="154">
        <f t="shared" si="1"/>
        <v>0</v>
      </c>
      <c r="N11" s="95"/>
      <c r="O11" s="96"/>
      <c r="P11" s="96"/>
      <c r="Q11" s="97"/>
      <c r="R11" s="97"/>
      <c r="S11" s="97"/>
      <c r="T11" s="99"/>
      <c r="U11" s="154"/>
      <c r="V11" s="155"/>
      <c r="W11" s="155"/>
      <c r="X11" s="155"/>
      <c r="Y11" s="155"/>
      <c r="Z11" s="155"/>
      <c r="AA11" s="155"/>
      <c r="AB11" s="155"/>
      <c r="AC11" s="97"/>
    </row>
    <row r="12" spans="1:29" s="100" customFormat="1" ht="25.5" x14ac:dyDescent="0.25">
      <c r="A12" s="90" t="s">
        <v>49</v>
      </c>
      <c r="B12" s="101" t="s">
        <v>51</v>
      </c>
      <c r="C12" s="92">
        <v>130</v>
      </c>
      <c r="D12" s="93">
        <v>131</v>
      </c>
      <c r="E12" s="94">
        <f t="shared" si="0"/>
        <v>243053.43</v>
      </c>
      <c r="F12" s="102"/>
      <c r="G12" s="103"/>
      <c r="H12" s="104">
        <v>243053.43</v>
      </c>
      <c r="I12" s="105"/>
      <c r="J12" s="105"/>
      <c r="K12" s="105"/>
      <c r="L12" s="106"/>
      <c r="M12" s="154">
        <f t="shared" si="1"/>
        <v>0</v>
      </c>
      <c r="N12" s="107"/>
      <c r="O12" s="105"/>
      <c r="P12" s="105"/>
      <c r="Q12" s="105"/>
      <c r="R12" s="105"/>
      <c r="S12" s="105"/>
      <c r="T12" s="106"/>
      <c r="U12" s="94">
        <f t="shared" ref="U12:U21" si="2">V12+W12+X12+Z12+AA12+AB12</f>
        <v>243053.43</v>
      </c>
      <c r="V12" s="102"/>
      <c r="W12" s="103"/>
      <c r="X12" s="104">
        <v>243053.43</v>
      </c>
      <c r="Y12" s="105"/>
      <c r="Z12" s="105"/>
      <c r="AA12" s="105"/>
      <c r="AB12" s="106"/>
      <c r="AC12" s="202"/>
    </row>
    <row r="13" spans="1:29" s="81" customFormat="1" ht="76.5" x14ac:dyDescent="0.25">
      <c r="A13" s="75" t="s">
        <v>18</v>
      </c>
      <c r="B13" s="75" t="s">
        <v>17</v>
      </c>
      <c r="C13" s="75" t="s">
        <v>19</v>
      </c>
      <c r="D13" s="76" t="s">
        <v>20</v>
      </c>
      <c r="E13" s="68">
        <f t="shared" si="0"/>
        <v>2237242</v>
      </c>
      <c r="F13" s="77"/>
      <c r="G13" s="78"/>
      <c r="H13" s="78">
        <v>2237242</v>
      </c>
      <c r="I13" s="78"/>
      <c r="J13" s="78"/>
      <c r="K13" s="78"/>
      <c r="L13" s="79"/>
      <c r="M13" s="154">
        <f t="shared" si="1"/>
        <v>0</v>
      </c>
      <c r="N13" s="77"/>
      <c r="O13" s="78"/>
      <c r="P13" s="78"/>
      <c r="Q13" s="78"/>
      <c r="R13" s="78"/>
      <c r="S13" s="78"/>
      <c r="T13" s="79"/>
      <c r="U13" s="68">
        <f t="shared" si="2"/>
        <v>2237242</v>
      </c>
      <c r="V13" s="77"/>
      <c r="W13" s="78"/>
      <c r="X13" s="78">
        <v>2237242</v>
      </c>
      <c r="Y13" s="78"/>
      <c r="Z13" s="78"/>
      <c r="AA13" s="78"/>
      <c r="AB13" s="79"/>
      <c r="AC13" s="203"/>
    </row>
    <row r="14" spans="1:29" s="136" customFormat="1" ht="76.5" x14ac:dyDescent="0.25">
      <c r="A14" s="129" t="s">
        <v>18</v>
      </c>
      <c r="B14" s="129" t="s">
        <v>84</v>
      </c>
      <c r="C14" s="129" t="s">
        <v>19</v>
      </c>
      <c r="D14" s="130" t="s">
        <v>20</v>
      </c>
      <c r="E14" s="131">
        <f t="shared" si="0"/>
        <v>3081600</v>
      </c>
      <c r="F14" s="132"/>
      <c r="G14" s="133"/>
      <c r="H14" s="133">
        <v>3081600</v>
      </c>
      <c r="I14" s="133"/>
      <c r="J14" s="133"/>
      <c r="K14" s="133"/>
      <c r="L14" s="134"/>
      <c r="M14" s="154">
        <f t="shared" si="1"/>
        <v>0</v>
      </c>
      <c r="N14" s="132"/>
      <c r="O14" s="133"/>
      <c r="P14" s="133"/>
      <c r="Q14" s="133"/>
      <c r="R14" s="133"/>
      <c r="S14" s="133"/>
      <c r="T14" s="134"/>
      <c r="U14" s="131">
        <f t="shared" si="2"/>
        <v>3081600</v>
      </c>
      <c r="V14" s="132"/>
      <c r="W14" s="133"/>
      <c r="X14" s="133">
        <v>3081600</v>
      </c>
      <c r="Y14" s="133"/>
      <c r="Z14" s="133"/>
      <c r="AA14" s="133"/>
      <c r="AB14" s="134"/>
      <c r="AC14" s="203"/>
    </row>
    <row r="15" spans="1:29" s="81" customFormat="1" ht="38.25" x14ac:dyDescent="0.25">
      <c r="A15" s="75" t="s">
        <v>50</v>
      </c>
      <c r="B15" s="75" t="s">
        <v>17</v>
      </c>
      <c r="C15" s="75" t="s">
        <v>19</v>
      </c>
      <c r="D15" s="76" t="s">
        <v>20</v>
      </c>
      <c r="E15" s="68">
        <f t="shared" si="0"/>
        <v>926500</v>
      </c>
      <c r="F15" s="77"/>
      <c r="G15" s="78"/>
      <c r="H15" s="78">
        <v>926500</v>
      </c>
      <c r="I15" s="78"/>
      <c r="J15" s="78"/>
      <c r="K15" s="78"/>
      <c r="L15" s="79"/>
      <c r="M15" s="154">
        <f t="shared" si="1"/>
        <v>0</v>
      </c>
      <c r="N15" s="77"/>
      <c r="O15" s="78"/>
      <c r="P15" s="78"/>
      <c r="Q15" s="78"/>
      <c r="R15" s="78"/>
      <c r="S15" s="78"/>
      <c r="T15" s="79"/>
      <c r="U15" s="68">
        <f t="shared" si="2"/>
        <v>926500</v>
      </c>
      <c r="V15" s="77"/>
      <c r="W15" s="78"/>
      <c r="X15" s="78">
        <v>926500</v>
      </c>
      <c r="Y15" s="78"/>
      <c r="Z15" s="78"/>
      <c r="AA15" s="78"/>
      <c r="AB15" s="79"/>
      <c r="AC15" s="80"/>
    </row>
    <row r="16" spans="1:29" s="136" customFormat="1" x14ac:dyDescent="0.25">
      <c r="A16" s="129" t="s">
        <v>89</v>
      </c>
      <c r="B16" s="129" t="s">
        <v>84</v>
      </c>
      <c r="C16" s="129" t="s">
        <v>19</v>
      </c>
      <c r="D16" s="130" t="s">
        <v>20</v>
      </c>
      <c r="E16" s="131">
        <f t="shared" si="0"/>
        <v>434945</v>
      </c>
      <c r="F16" s="137"/>
      <c r="G16" s="133"/>
      <c r="H16" s="133"/>
      <c r="I16" s="133"/>
      <c r="J16" s="133"/>
      <c r="K16" s="133"/>
      <c r="L16" s="138">
        <v>434945</v>
      </c>
      <c r="M16" s="154">
        <f t="shared" si="1"/>
        <v>0</v>
      </c>
      <c r="N16" s="132"/>
      <c r="O16" s="133"/>
      <c r="P16" s="133"/>
      <c r="Q16" s="133"/>
      <c r="R16" s="133"/>
      <c r="S16" s="133"/>
      <c r="T16" s="134"/>
      <c r="U16" s="131">
        <f t="shared" si="2"/>
        <v>434945</v>
      </c>
      <c r="V16" s="137"/>
      <c r="W16" s="133"/>
      <c r="X16" s="133"/>
      <c r="Y16" s="133"/>
      <c r="Z16" s="133"/>
      <c r="AA16" s="133"/>
      <c r="AB16" s="138">
        <v>434945</v>
      </c>
      <c r="AC16" s="187"/>
    </row>
    <row r="17" spans="1:29" s="115" customFormat="1" ht="25.5" x14ac:dyDescent="0.25">
      <c r="A17" s="101" t="s">
        <v>48</v>
      </c>
      <c r="B17" s="101" t="s">
        <v>51</v>
      </c>
      <c r="C17" s="101" t="s">
        <v>19</v>
      </c>
      <c r="D17" s="108" t="s">
        <v>20</v>
      </c>
      <c r="E17" s="94">
        <f t="shared" si="0"/>
        <v>49280</v>
      </c>
      <c r="F17" s="109"/>
      <c r="G17" s="110"/>
      <c r="H17" s="110"/>
      <c r="I17" s="110"/>
      <c r="J17" s="110"/>
      <c r="K17" s="110"/>
      <c r="L17" s="111">
        <v>49280</v>
      </c>
      <c r="M17" s="154">
        <f t="shared" si="1"/>
        <v>0</v>
      </c>
      <c r="N17" s="112"/>
      <c r="O17" s="110"/>
      <c r="P17" s="110"/>
      <c r="Q17" s="110"/>
      <c r="R17" s="110"/>
      <c r="S17" s="110"/>
      <c r="T17" s="113"/>
      <c r="U17" s="94">
        <f t="shared" si="2"/>
        <v>49280</v>
      </c>
      <c r="V17" s="109"/>
      <c r="W17" s="110"/>
      <c r="X17" s="110"/>
      <c r="Y17" s="110"/>
      <c r="Z17" s="110"/>
      <c r="AA17" s="110"/>
      <c r="AB17" s="111">
        <v>49280</v>
      </c>
      <c r="AC17" s="114"/>
    </row>
    <row r="18" spans="1:29" s="115" customFormat="1" ht="18" customHeight="1" x14ac:dyDescent="0.25">
      <c r="A18" s="101" t="s">
        <v>67</v>
      </c>
      <c r="B18" s="101" t="s">
        <v>51</v>
      </c>
      <c r="C18" s="101" t="s">
        <v>19</v>
      </c>
      <c r="D18" s="108" t="s">
        <v>20</v>
      </c>
      <c r="E18" s="94">
        <f t="shared" si="0"/>
        <v>0</v>
      </c>
      <c r="F18" s="109"/>
      <c r="G18" s="110"/>
      <c r="H18" s="110"/>
      <c r="I18" s="110"/>
      <c r="J18" s="110"/>
      <c r="K18" s="110"/>
      <c r="L18" s="111"/>
      <c r="M18" s="154">
        <f t="shared" si="1"/>
        <v>0</v>
      </c>
      <c r="N18" s="112"/>
      <c r="O18" s="110"/>
      <c r="P18" s="110"/>
      <c r="Q18" s="110"/>
      <c r="R18" s="110"/>
      <c r="S18" s="110"/>
      <c r="T18" s="113"/>
      <c r="U18" s="94">
        <f t="shared" si="2"/>
        <v>0</v>
      </c>
      <c r="V18" s="109"/>
      <c r="W18" s="110"/>
      <c r="X18" s="110"/>
      <c r="Y18" s="110"/>
      <c r="Z18" s="110"/>
      <c r="AA18" s="110"/>
      <c r="AB18" s="111"/>
      <c r="AC18" s="116"/>
    </row>
    <row r="19" spans="1:29" s="136" customFormat="1" ht="25.5" x14ac:dyDescent="0.25">
      <c r="A19" s="129" t="s">
        <v>86</v>
      </c>
      <c r="B19" s="129" t="s">
        <v>84</v>
      </c>
      <c r="C19" s="129" t="s">
        <v>21</v>
      </c>
      <c r="D19" s="130" t="s">
        <v>22</v>
      </c>
      <c r="E19" s="131">
        <f t="shared" si="0"/>
        <v>213700</v>
      </c>
      <c r="F19" s="132"/>
      <c r="G19" s="133"/>
      <c r="H19" s="133"/>
      <c r="I19" s="139">
        <v>963324044</v>
      </c>
      <c r="J19" s="133"/>
      <c r="K19" s="133">
        <v>213700</v>
      </c>
      <c r="L19" s="134"/>
      <c r="M19" s="154">
        <f t="shared" si="1"/>
        <v>0</v>
      </c>
      <c r="N19" s="132"/>
      <c r="O19" s="133"/>
      <c r="P19" s="133"/>
      <c r="Q19" s="133"/>
      <c r="R19" s="133"/>
      <c r="S19" s="133"/>
      <c r="T19" s="134"/>
      <c r="U19" s="131">
        <f t="shared" si="2"/>
        <v>213700</v>
      </c>
      <c r="V19" s="132"/>
      <c r="W19" s="133"/>
      <c r="X19" s="133"/>
      <c r="Y19" s="139">
        <v>963324044</v>
      </c>
      <c r="Z19" s="133"/>
      <c r="AA19" s="133">
        <v>213700</v>
      </c>
      <c r="AB19" s="134"/>
      <c r="AC19" s="135"/>
    </row>
    <row r="20" spans="1:29" s="81" customFormat="1" ht="25.5" x14ac:dyDescent="0.25">
      <c r="A20" s="75" t="s">
        <v>87</v>
      </c>
      <c r="B20" s="75" t="s">
        <v>17</v>
      </c>
      <c r="C20" s="75" t="s">
        <v>21</v>
      </c>
      <c r="D20" s="76" t="s">
        <v>22</v>
      </c>
      <c r="E20" s="68">
        <f t="shared" si="0"/>
        <v>220063</v>
      </c>
      <c r="F20" s="77"/>
      <c r="G20" s="78"/>
      <c r="H20" s="78"/>
      <c r="I20" s="82">
        <v>963324003</v>
      </c>
      <c r="J20" s="78"/>
      <c r="K20" s="78">
        <f>199263+20800</f>
        <v>220063</v>
      </c>
      <c r="L20" s="79"/>
      <c r="M20" s="154">
        <f t="shared" si="1"/>
        <v>0</v>
      </c>
      <c r="N20" s="77"/>
      <c r="O20" s="78"/>
      <c r="P20" s="78"/>
      <c r="Q20" s="78"/>
      <c r="R20" s="78"/>
      <c r="S20" s="78"/>
      <c r="T20" s="79"/>
      <c r="U20" s="68">
        <f t="shared" si="2"/>
        <v>220063</v>
      </c>
      <c r="V20" s="77"/>
      <c r="W20" s="78"/>
      <c r="X20" s="78"/>
      <c r="Y20" s="82">
        <v>963324003</v>
      </c>
      <c r="Z20" s="78"/>
      <c r="AA20" s="78">
        <f>199263+20800</f>
        <v>220063</v>
      </c>
      <c r="AB20" s="79"/>
      <c r="AC20" s="80"/>
    </row>
    <row r="21" spans="1:29" s="136" customFormat="1" ht="89.25" x14ac:dyDescent="0.25">
      <c r="A21" s="129" t="s">
        <v>88</v>
      </c>
      <c r="B21" s="129" t="s">
        <v>84</v>
      </c>
      <c r="C21" s="129" t="s">
        <v>21</v>
      </c>
      <c r="D21" s="130" t="s">
        <v>22</v>
      </c>
      <c r="E21" s="131">
        <f t="shared" ref="E21" si="3">F21+G21+H21+J21+K21+L21</f>
        <v>0</v>
      </c>
      <c r="F21" s="132"/>
      <c r="G21" s="133"/>
      <c r="H21" s="133"/>
      <c r="I21" s="139"/>
      <c r="J21" s="133"/>
      <c r="K21" s="133">
        <v>0</v>
      </c>
      <c r="L21" s="134"/>
      <c r="M21" s="154">
        <f t="shared" ref="M21" si="4">N21+O21+P21+R21+S21+T21</f>
        <v>0</v>
      </c>
      <c r="N21" s="132"/>
      <c r="O21" s="133"/>
      <c r="P21" s="133"/>
      <c r="Q21" s="133"/>
      <c r="R21" s="133"/>
      <c r="S21" s="133"/>
      <c r="T21" s="134"/>
      <c r="U21" s="131">
        <f t="shared" si="2"/>
        <v>0</v>
      </c>
      <c r="V21" s="132"/>
      <c r="W21" s="133"/>
      <c r="X21" s="133"/>
      <c r="Y21" s="139"/>
      <c r="Z21" s="133"/>
      <c r="AA21" s="133">
        <v>0</v>
      </c>
      <c r="AB21" s="134"/>
      <c r="AC21" s="135"/>
    </row>
    <row r="22" spans="1:29" s="136" customFormat="1" ht="89.25" x14ac:dyDescent="0.25">
      <c r="A22" s="129" t="s">
        <v>144</v>
      </c>
      <c r="B22" s="129" t="s">
        <v>17</v>
      </c>
      <c r="C22" s="129" t="s">
        <v>21</v>
      </c>
      <c r="D22" s="130" t="s">
        <v>22</v>
      </c>
      <c r="E22" s="196">
        <f>K22</f>
        <v>0</v>
      </c>
      <c r="F22" s="132"/>
      <c r="G22" s="133"/>
      <c r="H22" s="133"/>
      <c r="I22" s="193"/>
      <c r="J22" s="133"/>
      <c r="K22" s="133">
        <v>0</v>
      </c>
      <c r="L22" s="134"/>
      <c r="M22" s="154">
        <f t="shared" si="1"/>
        <v>0</v>
      </c>
      <c r="N22" s="132"/>
      <c r="O22" s="133"/>
      <c r="P22" s="133"/>
      <c r="Q22" s="193"/>
      <c r="R22" s="133"/>
      <c r="S22" s="133"/>
      <c r="T22" s="134"/>
      <c r="U22" s="196">
        <f>AA22</f>
        <v>0</v>
      </c>
      <c r="V22" s="132"/>
      <c r="W22" s="133"/>
      <c r="X22" s="133"/>
      <c r="Y22" s="193"/>
      <c r="Z22" s="133"/>
      <c r="AA22" s="133">
        <v>0</v>
      </c>
      <c r="AB22" s="134"/>
      <c r="AC22" s="187"/>
    </row>
    <row r="23" spans="1:29" s="136" customFormat="1" ht="89.25" x14ac:dyDescent="0.25">
      <c r="A23" s="129" t="s">
        <v>85</v>
      </c>
      <c r="B23" s="129" t="s">
        <v>84</v>
      </c>
      <c r="C23" s="129" t="s">
        <v>21</v>
      </c>
      <c r="D23" s="130" t="s">
        <v>22</v>
      </c>
      <c r="E23" s="131">
        <f t="shared" si="0"/>
        <v>0</v>
      </c>
      <c r="F23" s="132"/>
      <c r="G23" s="133"/>
      <c r="H23" s="133"/>
      <c r="I23" s="139"/>
      <c r="J23" s="133"/>
      <c r="K23" s="133">
        <v>0</v>
      </c>
      <c r="L23" s="134"/>
      <c r="M23" s="154">
        <f t="shared" si="1"/>
        <v>0</v>
      </c>
      <c r="N23" s="132"/>
      <c r="O23" s="133"/>
      <c r="P23" s="133"/>
      <c r="Q23" s="139"/>
      <c r="R23" s="133"/>
      <c r="S23" s="133"/>
      <c r="T23" s="134"/>
      <c r="U23" s="131">
        <f t="shared" ref="U23:U39" si="5">V23+W23+X23+Z23+AA23+AB23</f>
        <v>0</v>
      </c>
      <c r="V23" s="132"/>
      <c r="W23" s="133"/>
      <c r="X23" s="133"/>
      <c r="Y23" s="139"/>
      <c r="Z23" s="133"/>
      <c r="AA23" s="133">
        <v>0</v>
      </c>
      <c r="AB23" s="134"/>
      <c r="AC23" s="187"/>
    </row>
    <row r="24" spans="1:29" s="136" customFormat="1" ht="76.5" x14ac:dyDescent="0.25">
      <c r="A24" s="129" t="s">
        <v>135</v>
      </c>
      <c r="B24" s="129" t="s">
        <v>84</v>
      </c>
      <c r="C24" s="129" t="s">
        <v>21</v>
      </c>
      <c r="D24" s="130" t="s">
        <v>22</v>
      </c>
      <c r="E24" s="131">
        <f t="shared" si="0"/>
        <v>0</v>
      </c>
      <c r="F24" s="132"/>
      <c r="G24" s="133"/>
      <c r="H24" s="133"/>
      <c r="I24" s="139"/>
      <c r="J24" s="133"/>
      <c r="K24" s="133">
        <v>0</v>
      </c>
      <c r="L24" s="134"/>
      <c r="M24" s="154">
        <f t="shared" si="1"/>
        <v>0</v>
      </c>
      <c r="N24" s="132"/>
      <c r="O24" s="133"/>
      <c r="P24" s="133"/>
      <c r="Q24" s="133"/>
      <c r="R24" s="133"/>
      <c r="S24" s="133"/>
      <c r="T24" s="134"/>
      <c r="U24" s="131">
        <f t="shared" si="5"/>
        <v>0</v>
      </c>
      <c r="V24" s="132"/>
      <c r="W24" s="133"/>
      <c r="X24" s="133"/>
      <c r="Y24" s="139"/>
      <c r="Z24" s="133"/>
      <c r="AA24" s="133">
        <v>0</v>
      </c>
      <c r="AB24" s="134"/>
      <c r="AC24" s="135"/>
    </row>
    <row r="25" spans="1:29" s="136" customFormat="1" ht="25.5" x14ac:dyDescent="0.25">
      <c r="A25" s="129" t="s">
        <v>123</v>
      </c>
      <c r="B25" s="129" t="s">
        <v>142</v>
      </c>
      <c r="C25" s="129" t="s">
        <v>21</v>
      </c>
      <c r="D25" s="130" t="s">
        <v>22</v>
      </c>
      <c r="E25" s="131">
        <f t="shared" si="0"/>
        <v>0</v>
      </c>
      <c r="F25" s="132"/>
      <c r="G25" s="133">
        <v>0</v>
      </c>
      <c r="H25" s="133"/>
      <c r="I25" s="139"/>
      <c r="J25" s="133"/>
      <c r="K25" s="133"/>
      <c r="L25" s="134"/>
      <c r="M25" s="154">
        <f t="shared" si="1"/>
        <v>0</v>
      </c>
      <c r="N25" s="132"/>
      <c r="O25" s="133"/>
      <c r="P25" s="133"/>
      <c r="Q25" s="133"/>
      <c r="R25" s="133"/>
      <c r="S25" s="133"/>
      <c r="T25" s="134"/>
      <c r="U25" s="131">
        <f t="shared" si="5"/>
        <v>0</v>
      </c>
      <c r="V25" s="132"/>
      <c r="W25" s="133">
        <v>0</v>
      </c>
      <c r="X25" s="133"/>
      <c r="Y25" s="139"/>
      <c r="Z25" s="133"/>
      <c r="AA25" s="133"/>
      <c r="AB25" s="134"/>
      <c r="AC25" s="187"/>
    </row>
    <row r="26" spans="1:29" s="127" customFormat="1" x14ac:dyDescent="0.25">
      <c r="A26" s="119" t="s">
        <v>23</v>
      </c>
      <c r="B26" s="119" t="s">
        <v>24</v>
      </c>
      <c r="C26" s="119" t="s">
        <v>21</v>
      </c>
      <c r="D26" s="120" t="s">
        <v>22</v>
      </c>
      <c r="E26" s="121">
        <f t="shared" si="0"/>
        <v>69629.84</v>
      </c>
      <c r="F26" s="122"/>
      <c r="G26" s="123"/>
      <c r="H26" s="123"/>
      <c r="I26" s="124">
        <v>963324097</v>
      </c>
      <c r="J26" s="123"/>
      <c r="K26" s="123">
        <v>69629.84</v>
      </c>
      <c r="L26" s="125"/>
      <c r="M26" s="154">
        <f t="shared" si="1"/>
        <v>0</v>
      </c>
      <c r="N26" s="122"/>
      <c r="O26" s="123"/>
      <c r="P26" s="123"/>
      <c r="Q26" s="123"/>
      <c r="R26" s="123"/>
      <c r="S26" s="123"/>
      <c r="T26" s="125"/>
      <c r="U26" s="121">
        <f t="shared" si="5"/>
        <v>69629.84</v>
      </c>
      <c r="V26" s="122"/>
      <c r="W26" s="123"/>
      <c r="X26" s="123"/>
      <c r="Y26" s="124">
        <v>963324097</v>
      </c>
      <c r="Z26" s="123"/>
      <c r="AA26" s="123">
        <v>69629.84</v>
      </c>
      <c r="AB26" s="125"/>
      <c r="AC26" s="126"/>
    </row>
    <row r="27" spans="1:29" s="149" customFormat="1" x14ac:dyDescent="0.25">
      <c r="A27" s="145" t="s">
        <v>25</v>
      </c>
      <c r="B27" s="145"/>
      <c r="C27" s="145"/>
      <c r="D27" s="146"/>
      <c r="E27" s="142">
        <f t="shared" si="0"/>
        <v>7476013.2699999996</v>
      </c>
      <c r="F27" s="147">
        <f>SUM(F10:F26)</f>
        <v>0</v>
      </c>
      <c r="G27" s="147">
        <f>SUM(G10:G26)</f>
        <v>0</v>
      </c>
      <c r="H27" s="147">
        <f>SUM(H10:H26)</f>
        <v>6488395.4299999997</v>
      </c>
      <c r="I27" s="147"/>
      <c r="J27" s="147">
        <f>SUM(J10:J26)</f>
        <v>0</v>
      </c>
      <c r="K27" s="147">
        <f>SUM(K10:K26)</f>
        <v>503392.83999999997</v>
      </c>
      <c r="L27" s="147">
        <f>SUM(L10:L26)</f>
        <v>484225</v>
      </c>
      <c r="M27" s="154">
        <f t="shared" si="1"/>
        <v>0</v>
      </c>
      <c r="N27" s="147">
        <f>SUM(N10:N26)</f>
        <v>0</v>
      </c>
      <c r="O27" s="147">
        <f>O13+O14</f>
        <v>0</v>
      </c>
      <c r="P27" s="147">
        <f>SUM(P10:P26)</f>
        <v>0</v>
      </c>
      <c r="Q27" s="147"/>
      <c r="R27" s="147">
        <f>SUM(R10:R26)</f>
        <v>0</v>
      </c>
      <c r="S27" s="147">
        <f>SUM(S10:S26)</f>
        <v>0</v>
      </c>
      <c r="T27" s="147">
        <f>SUM(T10:T26)</f>
        <v>0</v>
      </c>
      <c r="U27" s="142">
        <f t="shared" si="5"/>
        <v>7476013.2699999996</v>
      </c>
      <c r="V27" s="147">
        <f>SUM(V10:V26)</f>
        <v>0</v>
      </c>
      <c r="W27" s="147">
        <f>SUM(W10:W26)</f>
        <v>0</v>
      </c>
      <c r="X27" s="147">
        <f>SUM(X10:X26)</f>
        <v>6488395.4299999997</v>
      </c>
      <c r="Y27" s="147"/>
      <c r="Z27" s="147">
        <f>SUM(Z10:Z26)</f>
        <v>0</v>
      </c>
      <c r="AA27" s="147">
        <f>SUM(AA10:AA26)</f>
        <v>503392.83999999997</v>
      </c>
      <c r="AB27" s="147">
        <f>SUM(AB10:AB26)</f>
        <v>484225</v>
      </c>
      <c r="AC27" s="148"/>
    </row>
    <row r="28" spans="1:29" s="136" customFormat="1" x14ac:dyDescent="0.25">
      <c r="A28" s="129" t="s">
        <v>26</v>
      </c>
      <c r="B28" s="129" t="s">
        <v>84</v>
      </c>
      <c r="C28" s="129" t="s">
        <v>27</v>
      </c>
      <c r="D28" s="130" t="s">
        <v>28</v>
      </c>
      <c r="E28" s="131">
        <f t="shared" si="0"/>
        <v>1492091.9400000002</v>
      </c>
      <c r="F28" s="132"/>
      <c r="G28" s="133"/>
      <c r="H28" s="140">
        <v>1327959.8400000001</v>
      </c>
      <c r="I28" s="139"/>
      <c r="J28" s="133"/>
      <c r="K28" s="140">
        <v>164132.1</v>
      </c>
      <c r="L28" s="134"/>
      <c r="M28" s="154">
        <f t="shared" si="1"/>
        <v>0</v>
      </c>
      <c r="N28" s="132"/>
      <c r="O28" s="133"/>
      <c r="P28" s="133"/>
      <c r="Q28" s="133"/>
      <c r="R28" s="133"/>
      <c r="S28" s="133"/>
      <c r="T28" s="134"/>
      <c r="U28" s="131">
        <f t="shared" si="5"/>
        <v>1492091.9400000002</v>
      </c>
      <c r="V28" s="132"/>
      <c r="W28" s="133"/>
      <c r="X28" s="140">
        <v>1327959.8400000001</v>
      </c>
      <c r="Y28" s="139"/>
      <c r="Z28" s="133"/>
      <c r="AA28" s="140">
        <v>164132.1</v>
      </c>
      <c r="AB28" s="134"/>
      <c r="AC28" s="187"/>
    </row>
    <row r="29" spans="1:29" s="136" customFormat="1" x14ac:dyDescent="0.25">
      <c r="A29" s="129" t="s">
        <v>26</v>
      </c>
      <c r="B29" s="129" t="s">
        <v>84</v>
      </c>
      <c r="C29" s="129" t="s">
        <v>27</v>
      </c>
      <c r="D29" s="130" t="s">
        <v>119</v>
      </c>
      <c r="E29" s="131">
        <f t="shared" si="0"/>
        <v>0</v>
      </c>
      <c r="F29" s="132"/>
      <c r="G29" s="133">
        <v>0</v>
      </c>
      <c r="H29" s="140"/>
      <c r="I29" s="139"/>
      <c r="J29" s="133"/>
      <c r="K29" s="140"/>
      <c r="L29" s="134"/>
      <c r="M29" s="154">
        <f t="shared" si="1"/>
        <v>0</v>
      </c>
      <c r="N29" s="132"/>
      <c r="O29" s="133"/>
      <c r="P29" s="133"/>
      <c r="Q29" s="133"/>
      <c r="R29" s="133"/>
      <c r="S29" s="133"/>
      <c r="T29" s="134"/>
      <c r="U29" s="131">
        <f t="shared" si="5"/>
        <v>0</v>
      </c>
      <c r="V29" s="132"/>
      <c r="W29" s="133">
        <v>0</v>
      </c>
      <c r="X29" s="140"/>
      <c r="Y29" s="139"/>
      <c r="Z29" s="133"/>
      <c r="AA29" s="140"/>
      <c r="AB29" s="134"/>
      <c r="AC29" s="204"/>
    </row>
    <row r="30" spans="1:29" s="81" customFormat="1" ht="126.75" customHeight="1" x14ac:dyDescent="0.25">
      <c r="A30" s="75" t="s">
        <v>26</v>
      </c>
      <c r="B30" s="75" t="s">
        <v>17</v>
      </c>
      <c r="C30" s="75" t="s">
        <v>27</v>
      </c>
      <c r="D30" s="76" t="s">
        <v>28</v>
      </c>
      <c r="E30" s="68">
        <f t="shared" si="0"/>
        <v>864641.32000000007</v>
      </c>
      <c r="F30" s="77"/>
      <c r="G30" s="78"/>
      <c r="H30" s="84">
        <v>711597.54</v>
      </c>
      <c r="I30" s="82">
        <v>963324003</v>
      </c>
      <c r="J30" s="78"/>
      <c r="K30" s="84">
        <v>153043.78</v>
      </c>
      <c r="L30" s="79"/>
      <c r="M30" s="154">
        <f t="shared" si="1"/>
        <v>0</v>
      </c>
      <c r="N30" s="77"/>
      <c r="O30" s="78"/>
      <c r="P30" s="78"/>
      <c r="Q30" s="78"/>
      <c r="R30" s="78"/>
      <c r="S30" s="78"/>
      <c r="T30" s="79"/>
      <c r="U30" s="68">
        <f t="shared" si="5"/>
        <v>864641.32000000007</v>
      </c>
      <c r="V30" s="77"/>
      <c r="W30" s="78"/>
      <c r="X30" s="84">
        <v>711597.54</v>
      </c>
      <c r="Y30" s="82">
        <v>963324003</v>
      </c>
      <c r="Z30" s="78"/>
      <c r="AA30" s="84">
        <v>153043.78</v>
      </c>
      <c r="AB30" s="79"/>
      <c r="AC30" s="83"/>
    </row>
    <row r="31" spans="1:29" s="184" customFormat="1" ht="38.25" x14ac:dyDescent="0.25">
      <c r="A31" s="175" t="s">
        <v>26</v>
      </c>
      <c r="B31" s="175" t="s">
        <v>126</v>
      </c>
      <c r="C31" s="175" t="s">
        <v>27</v>
      </c>
      <c r="D31" s="176" t="s">
        <v>28</v>
      </c>
      <c r="E31" s="177">
        <f t="shared" si="0"/>
        <v>0</v>
      </c>
      <c r="F31" s="178"/>
      <c r="G31" s="179"/>
      <c r="H31" s="180">
        <v>0</v>
      </c>
      <c r="I31" s="181"/>
      <c r="J31" s="179"/>
      <c r="K31" s="180">
        <v>0</v>
      </c>
      <c r="L31" s="182"/>
      <c r="M31" s="177">
        <f t="shared" si="1"/>
        <v>0</v>
      </c>
      <c r="N31" s="178"/>
      <c r="O31" s="179"/>
      <c r="P31" s="179"/>
      <c r="Q31" s="179"/>
      <c r="R31" s="179"/>
      <c r="S31" s="179"/>
      <c r="T31" s="182"/>
      <c r="U31" s="177">
        <f t="shared" si="5"/>
        <v>0</v>
      </c>
      <c r="V31" s="178"/>
      <c r="W31" s="179"/>
      <c r="X31" s="180">
        <v>0</v>
      </c>
      <c r="Y31" s="181"/>
      <c r="Z31" s="179"/>
      <c r="AA31" s="180">
        <v>0</v>
      </c>
      <c r="AB31" s="182"/>
      <c r="AC31" s="183"/>
    </row>
    <row r="32" spans="1:29" s="81" customFormat="1" x14ac:dyDescent="0.25">
      <c r="A32" s="75" t="s">
        <v>26</v>
      </c>
      <c r="B32" s="75" t="s">
        <v>17</v>
      </c>
      <c r="C32" s="75" t="s">
        <v>27</v>
      </c>
      <c r="D32" s="76" t="s">
        <v>119</v>
      </c>
      <c r="E32" s="68">
        <f t="shared" si="0"/>
        <v>0</v>
      </c>
      <c r="F32" s="77"/>
      <c r="G32" s="78"/>
      <c r="H32" s="84"/>
      <c r="I32" s="82"/>
      <c r="J32" s="78"/>
      <c r="K32" s="84"/>
      <c r="L32" s="79"/>
      <c r="M32" s="154">
        <f t="shared" si="1"/>
        <v>0</v>
      </c>
      <c r="N32" s="77"/>
      <c r="O32" s="78"/>
      <c r="P32" s="78"/>
      <c r="Q32" s="78"/>
      <c r="R32" s="78"/>
      <c r="S32" s="78"/>
      <c r="T32" s="79"/>
      <c r="U32" s="68">
        <f t="shared" si="5"/>
        <v>0</v>
      </c>
      <c r="V32" s="77"/>
      <c r="W32" s="78"/>
      <c r="X32" s="84"/>
      <c r="Y32" s="82"/>
      <c r="Z32" s="78"/>
      <c r="AA32" s="84"/>
      <c r="AB32" s="79"/>
      <c r="AC32" s="83"/>
    </row>
    <row r="33" spans="1:29" s="115" customFormat="1" x14ac:dyDescent="0.25">
      <c r="A33" s="101" t="s">
        <v>26</v>
      </c>
      <c r="B33" s="101" t="s">
        <v>51</v>
      </c>
      <c r="C33" s="101" t="s">
        <v>27</v>
      </c>
      <c r="D33" s="108" t="s">
        <v>28</v>
      </c>
      <c r="E33" s="94">
        <f t="shared" si="0"/>
        <v>56019.350000000006</v>
      </c>
      <c r="F33" s="112"/>
      <c r="G33" s="110"/>
      <c r="H33" s="117">
        <v>50428.41</v>
      </c>
      <c r="I33" s="110"/>
      <c r="J33" s="110"/>
      <c r="K33" s="117"/>
      <c r="L33" s="118">
        <v>5590.94</v>
      </c>
      <c r="M33" s="154">
        <f t="shared" si="1"/>
        <v>0</v>
      </c>
      <c r="N33" s="112"/>
      <c r="O33" s="110"/>
      <c r="P33" s="110"/>
      <c r="Q33" s="110"/>
      <c r="R33" s="110"/>
      <c r="S33" s="110"/>
      <c r="T33" s="113"/>
      <c r="U33" s="94">
        <f t="shared" si="5"/>
        <v>56019.350000000006</v>
      </c>
      <c r="V33" s="112"/>
      <c r="W33" s="110"/>
      <c r="X33" s="117">
        <v>50428.41</v>
      </c>
      <c r="Y33" s="110"/>
      <c r="Z33" s="110"/>
      <c r="AA33" s="117"/>
      <c r="AB33" s="118">
        <v>5590.94</v>
      </c>
      <c r="AC33" s="114"/>
    </row>
    <row r="34" spans="1:29" s="127" customFormat="1" x14ac:dyDescent="0.25">
      <c r="A34" s="119" t="s">
        <v>26</v>
      </c>
      <c r="B34" s="119" t="s">
        <v>24</v>
      </c>
      <c r="C34" s="119" t="s">
        <v>27</v>
      </c>
      <c r="D34" s="120" t="s">
        <v>28</v>
      </c>
      <c r="E34" s="121">
        <f t="shared" si="0"/>
        <v>51513.04</v>
      </c>
      <c r="F34" s="122"/>
      <c r="G34" s="123"/>
      <c r="H34" s="123"/>
      <c r="I34" s="124">
        <v>963324097</v>
      </c>
      <c r="J34" s="123"/>
      <c r="K34" s="128">
        <v>51513.04</v>
      </c>
      <c r="L34" s="125"/>
      <c r="M34" s="154">
        <f t="shared" si="1"/>
        <v>0</v>
      </c>
      <c r="N34" s="122"/>
      <c r="O34" s="123"/>
      <c r="P34" s="123"/>
      <c r="Q34" s="123"/>
      <c r="R34" s="123"/>
      <c r="S34" s="123"/>
      <c r="T34" s="125"/>
      <c r="U34" s="121">
        <f t="shared" si="5"/>
        <v>51513.04</v>
      </c>
      <c r="V34" s="122"/>
      <c r="W34" s="123"/>
      <c r="X34" s="123"/>
      <c r="Y34" s="124">
        <v>963324097</v>
      </c>
      <c r="Z34" s="123"/>
      <c r="AA34" s="128">
        <v>51513.04</v>
      </c>
      <c r="AB34" s="125"/>
      <c r="AC34" s="126"/>
    </row>
    <row r="35" spans="1:29" s="136" customFormat="1" x14ac:dyDescent="0.25">
      <c r="A35" s="129" t="s">
        <v>131</v>
      </c>
      <c r="B35" s="129" t="s">
        <v>84</v>
      </c>
      <c r="C35" s="129" t="s">
        <v>29</v>
      </c>
      <c r="D35" s="130" t="s">
        <v>30</v>
      </c>
      <c r="E35" s="131">
        <f t="shared" si="0"/>
        <v>450621.77</v>
      </c>
      <c r="F35" s="132"/>
      <c r="G35" s="133"/>
      <c r="H35" s="140">
        <v>401053.87</v>
      </c>
      <c r="I35" s="139"/>
      <c r="J35" s="133"/>
      <c r="K35" s="140">
        <v>49567.9</v>
      </c>
      <c r="L35" s="134"/>
      <c r="M35" s="154">
        <f t="shared" si="1"/>
        <v>0</v>
      </c>
      <c r="N35" s="132"/>
      <c r="O35" s="133"/>
      <c r="P35" s="133"/>
      <c r="Q35" s="133"/>
      <c r="R35" s="133"/>
      <c r="S35" s="133"/>
      <c r="T35" s="134"/>
      <c r="U35" s="131">
        <f t="shared" si="5"/>
        <v>450621.77</v>
      </c>
      <c r="V35" s="132"/>
      <c r="W35" s="133"/>
      <c r="X35" s="140">
        <v>401053.87</v>
      </c>
      <c r="Y35" s="139"/>
      <c r="Z35" s="133"/>
      <c r="AA35" s="140">
        <v>49567.9</v>
      </c>
      <c r="AB35" s="134"/>
      <c r="AC35" s="187"/>
    </row>
    <row r="36" spans="1:29" s="81" customFormat="1" ht="145.5" customHeight="1" x14ac:dyDescent="0.25">
      <c r="A36" s="75" t="s">
        <v>131</v>
      </c>
      <c r="B36" s="75" t="s">
        <v>17</v>
      </c>
      <c r="C36" s="75" t="s">
        <v>29</v>
      </c>
      <c r="D36" s="76" t="s">
        <v>30</v>
      </c>
      <c r="E36" s="68">
        <f t="shared" si="0"/>
        <v>261121.68</v>
      </c>
      <c r="F36" s="77"/>
      <c r="G36" s="78"/>
      <c r="H36" s="84">
        <v>214902.46</v>
      </c>
      <c r="I36" s="82">
        <v>963324003</v>
      </c>
      <c r="J36" s="78"/>
      <c r="K36" s="84">
        <v>46219.22</v>
      </c>
      <c r="L36" s="79"/>
      <c r="M36" s="154">
        <f t="shared" si="1"/>
        <v>0</v>
      </c>
      <c r="N36" s="77"/>
      <c r="O36" s="78"/>
      <c r="P36" s="78"/>
      <c r="Q36" s="78"/>
      <c r="R36" s="78"/>
      <c r="S36" s="78"/>
      <c r="T36" s="79"/>
      <c r="U36" s="68">
        <f t="shared" si="5"/>
        <v>261121.68</v>
      </c>
      <c r="V36" s="77"/>
      <c r="W36" s="78"/>
      <c r="X36" s="84">
        <v>214902.46</v>
      </c>
      <c r="Y36" s="82">
        <v>963324003</v>
      </c>
      <c r="Z36" s="78"/>
      <c r="AA36" s="84">
        <v>46219.22</v>
      </c>
      <c r="AB36" s="79"/>
      <c r="AC36" s="85"/>
    </row>
    <row r="37" spans="1:29" s="184" customFormat="1" ht="38.25" x14ac:dyDescent="0.25">
      <c r="A37" s="175" t="s">
        <v>131</v>
      </c>
      <c r="B37" s="175" t="s">
        <v>126</v>
      </c>
      <c r="C37" s="175" t="s">
        <v>29</v>
      </c>
      <c r="D37" s="176" t="s">
        <v>30</v>
      </c>
      <c r="E37" s="177">
        <f t="shared" si="0"/>
        <v>0</v>
      </c>
      <c r="F37" s="178"/>
      <c r="G37" s="179"/>
      <c r="H37" s="180">
        <v>0</v>
      </c>
      <c r="I37" s="181"/>
      <c r="J37" s="179"/>
      <c r="K37" s="180">
        <v>0</v>
      </c>
      <c r="L37" s="182"/>
      <c r="M37" s="177">
        <f t="shared" si="1"/>
        <v>0</v>
      </c>
      <c r="N37" s="178"/>
      <c r="O37" s="179"/>
      <c r="P37" s="179"/>
      <c r="Q37" s="179"/>
      <c r="R37" s="179"/>
      <c r="S37" s="179"/>
      <c r="T37" s="182"/>
      <c r="U37" s="177">
        <f t="shared" si="5"/>
        <v>0</v>
      </c>
      <c r="V37" s="178"/>
      <c r="W37" s="179"/>
      <c r="X37" s="180">
        <v>0</v>
      </c>
      <c r="Y37" s="181"/>
      <c r="Z37" s="179"/>
      <c r="AA37" s="180">
        <v>0</v>
      </c>
      <c r="AB37" s="182"/>
      <c r="AC37" s="183"/>
    </row>
    <row r="38" spans="1:29" s="115" customFormat="1" x14ac:dyDescent="0.25">
      <c r="A38" s="101" t="s">
        <v>131</v>
      </c>
      <c r="B38" s="101" t="s">
        <v>51</v>
      </c>
      <c r="C38" s="101" t="s">
        <v>29</v>
      </c>
      <c r="D38" s="108" t="s">
        <v>30</v>
      </c>
      <c r="E38" s="94">
        <f t="shared" si="0"/>
        <v>16917.849999999999</v>
      </c>
      <c r="F38" s="112"/>
      <c r="G38" s="110"/>
      <c r="H38" s="117">
        <v>15229.38</v>
      </c>
      <c r="I38" s="110"/>
      <c r="J38" s="110"/>
      <c r="K38" s="117"/>
      <c r="L38" s="118">
        <v>1688.47</v>
      </c>
      <c r="M38" s="154">
        <f t="shared" si="1"/>
        <v>0</v>
      </c>
      <c r="N38" s="112"/>
      <c r="O38" s="110"/>
      <c r="P38" s="110"/>
      <c r="Q38" s="110"/>
      <c r="R38" s="110"/>
      <c r="S38" s="110"/>
      <c r="T38" s="113"/>
      <c r="U38" s="94">
        <f t="shared" si="5"/>
        <v>16917.849999999999</v>
      </c>
      <c r="V38" s="112"/>
      <c r="W38" s="110"/>
      <c r="X38" s="117">
        <v>15229.38</v>
      </c>
      <c r="Y38" s="110"/>
      <c r="Z38" s="110"/>
      <c r="AA38" s="117"/>
      <c r="AB38" s="118">
        <v>1688.47</v>
      </c>
      <c r="AC38" s="114"/>
    </row>
    <row r="39" spans="1:29" s="127" customFormat="1" x14ac:dyDescent="0.25">
      <c r="A39" s="119" t="s">
        <v>131</v>
      </c>
      <c r="B39" s="119" t="s">
        <v>24</v>
      </c>
      <c r="C39" s="119" t="s">
        <v>29</v>
      </c>
      <c r="D39" s="120" t="s">
        <v>30</v>
      </c>
      <c r="E39" s="121">
        <f t="shared" si="0"/>
        <v>15556.8</v>
      </c>
      <c r="F39" s="122"/>
      <c r="G39" s="123"/>
      <c r="H39" s="123"/>
      <c r="I39" s="124">
        <v>963324097</v>
      </c>
      <c r="J39" s="123"/>
      <c r="K39" s="128">
        <v>15556.8</v>
      </c>
      <c r="L39" s="125"/>
      <c r="M39" s="154">
        <f t="shared" si="1"/>
        <v>0</v>
      </c>
      <c r="N39" s="122"/>
      <c r="O39" s="123"/>
      <c r="P39" s="123"/>
      <c r="Q39" s="123"/>
      <c r="R39" s="123"/>
      <c r="S39" s="123"/>
      <c r="T39" s="125"/>
      <c r="U39" s="121">
        <f t="shared" si="5"/>
        <v>15556.8</v>
      </c>
      <c r="V39" s="122"/>
      <c r="W39" s="123"/>
      <c r="X39" s="123"/>
      <c r="Y39" s="124">
        <v>963324097</v>
      </c>
      <c r="Z39" s="123"/>
      <c r="AA39" s="128">
        <v>15556.8</v>
      </c>
      <c r="AB39" s="125"/>
      <c r="AC39" s="126"/>
    </row>
    <row r="40" spans="1:29" s="136" customFormat="1" x14ac:dyDescent="0.25">
      <c r="A40" s="129" t="s">
        <v>31</v>
      </c>
      <c r="B40" s="129" t="s">
        <v>84</v>
      </c>
      <c r="C40" s="129" t="s">
        <v>32</v>
      </c>
      <c r="D40" s="130" t="s">
        <v>33</v>
      </c>
      <c r="E40" s="131">
        <f>E41</f>
        <v>5490.1100000000006</v>
      </c>
      <c r="F40" s="132"/>
      <c r="G40" s="132"/>
      <c r="H40" s="132">
        <f>H41+H42</f>
        <v>13590.11</v>
      </c>
      <c r="I40" s="132">
        <f t="shared" ref="I40:T40" si="6">I42</f>
        <v>0</v>
      </c>
      <c r="J40" s="132">
        <f t="shared" si="6"/>
        <v>0</v>
      </c>
      <c r="K40" s="132">
        <f t="shared" si="6"/>
        <v>0</v>
      </c>
      <c r="L40" s="132">
        <f t="shared" si="6"/>
        <v>0</v>
      </c>
      <c r="M40" s="154">
        <f t="shared" si="1"/>
        <v>0</v>
      </c>
      <c r="N40" s="132">
        <f t="shared" si="6"/>
        <v>0</v>
      </c>
      <c r="O40" s="132">
        <f t="shared" si="6"/>
        <v>0</v>
      </c>
      <c r="P40" s="132">
        <f>P42+P41</f>
        <v>0</v>
      </c>
      <c r="Q40" s="132">
        <f t="shared" si="6"/>
        <v>0</v>
      </c>
      <c r="R40" s="132">
        <f t="shared" si="6"/>
        <v>0</v>
      </c>
      <c r="S40" s="132">
        <f t="shared" si="6"/>
        <v>0</v>
      </c>
      <c r="T40" s="132">
        <f t="shared" si="6"/>
        <v>0</v>
      </c>
      <c r="U40" s="131">
        <f>U41</f>
        <v>5490.1100000000006</v>
      </c>
      <c r="V40" s="132"/>
      <c r="W40" s="132"/>
      <c r="X40" s="132">
        <f>X41+X42</f>
        <v>13590.11</v>
      </c>
      <c r="Y40" s="132">
        <f t="shared" ref="Y40:AB40" si="7">Y42</f>
        <v>0</v>
      </c>
      <c r="Z40" s="132">
        <f t="shared" si="7"/>
        <v>0</v>
      </c>
      <c r="AA40" s="132">
        <f t="shared" si="7"/>
        <v>0</v>
      </c>
      <c r="AB40" s="132">
        <f t="shared" si="7"/>
        <v>0</v>
      </c>
      <c r="AC40" s="135"/>
    </row>
    <row r="41" spans="1:29" ht="25.5" x14ac:dyDescent="0.25">
      <c r="A41" s="6" t="s">
        <v>53</v>
      </c>
      <c r="B41" s="6" t="s">
        <v>84</v>
      </c>
      <c r="C41" s="6" t="s">
        <v>32</v>
      </c>
      <c r="D41" s="7" t="s">
        <v>33</v>
      </c>
      <c r="E41" s="199">
        <f t="shared" ref="E41" si="8">F41+G41+H41+J41+K41+L41</f>
        <v>5490.1100000000006</v>
      </c>
      <c r="F41" s="37"/>
      <c r="G41" s="13"/>
      <c r="H41" s="13">
        <f>34157.5-28667.39</f>
        <v>5490.1100000000006</v>
      </c>
      <c r="I41" s="13"/>
      <c r="J41" s="13"/>
      <c r="K41" s="13"/>
      <c r="L41" s="14"/>
      <c r="M41" s="154">
        <f t="shared" ref="M41" si="9">N41+O41+P41+R41+S41+T41</f>
        <v>0</v>
      </c>
      <c r="N41" s="15"/>
      <c r="O41" s="13"/>
      <c r="P41" s="25"/>
      <c r="Q41" s="13"/>
      <c r="R41" s="13"/>
      <c r="S41" s="13"/>
      <c r="T41" s="14"/>
      <c r="U41" s="207">
        <f t="shared" ref="U41" si="10">V41+W41+X41+Z41+AA41+AB41</f>
        <v>5490.1100000000006</v>
      </c>
      <c r="V41" s="37"/>
      <c r="W41" s="13"/>
      <c r="X41" s="13">
        <f>34157.5-28667.39</f>
        <v>5490.1100000000006</v>
      </c>
      <c r="Y41" s="13"/>
      <c r="Z41" s="13"/>
      <c r="AA41" s="13"/>
      <c r="AB41" s="14"/>
      <c r="AC41" s="16"/>
    </row>
    <row r="42" spans="1:29" ht="25.5" x14ac:dyDescent="0.25">
      <c r="A42" s="6" t="s">
        <v>127</v>
      </c>
      <c r="B42" s="6" t="s">
        <v>84</v>
      </c>
      <c r="C42" s="6" t="s">
        <v>32</v>
      </c>
      <c r="D42" s="7" t="s">
        <v>33</v>
      </c>
      <c r="E42" s="55"/>
      <c r="F42" s="37"/>
      <c r="G42" s="13"/>
      <c r="H42" s="13">
        <v>8100</v>
      </c>
      <c r="I42" s="13"/>
      <c r="J42" s="13"/>
      <c r="K42" s="13"/>
      <c r="L42" s="14"/>
      <c r="M42" s="154">
        <f t="shared" si="1"/>
        <v>0</v>
      </c>
      <c r="N42" s="15"/>
      <c r="O42" s="13"/>
      <c r="P42" s="25"/>
      <c r="Q42" s="13"/>
      <c r="R42" s="13"/>
      <c r="S42" s="13"/>
      <c r="T42" s="14"/>
      <c r="U42" s="207"/>
      <c r="V42" s="37"/>
      <c r="W42" s="13"/>
      <c r="X42" s="13">
        <v>8100</v>
      </c>
      <c r="Y42" s="13"/>
      <c r="Z42" s="13"/>
      <c r="AA42" s="13"/>
      <c r="AB42" s="14"/>
      <c r="AC42" s="16"/>
    </row>
    <row r="43" spans="1:29" s="81" customFormat="1" x14ac:dyDescent="0.25">
      <c r="A43" s="75" t="s">
        <v>31</v>
      </c>
      <c r="B43" s="75" t="s">
        <v>17</v>
      </c>
      <c r="C43" s="75" t="s">
        <v>32</v>
      </c>
      <c r="D43" s="76" t="s">
        <v>33</v>
      </c>
      <c r="E43" s="68">
        <f t="shared" si="0"/>
        <v>33339.850000000006</v>
      </c>
      <c r="F43" s="78"/>
      <c r="G43" s="78"/>
      <c r="H43" s="78">
        <f t="shared" ref="H43" si="11">H44+H45</f>
        <v>33339.850000000006</v>
      </c>
      <c r="I43" s="78">
        <f>I44+I45</f>
        <v>0</v>
      </c>
      <c r="J43" s="78">
        <f t="shared" ref="J43:T43" si="12">J44+J45</f>
        <v>0</v>
      </c>
      <c r="K43" s="78">
        <f t="shared" si="12"/>
        <v>0</v>
      </c>
      <c r="L43" s="78">
        <f t="shared" si="12"/>
        <v>0</v>
      </c>
      <c r="M43" s="154">
        <f t="shared" si="1"/>
        <v>0</v>
      </c>
      <c r="N43" s="78">
        <f t="shared" si="12"/>
        <v>0</v>
      </c>
      <c r="O43" s="78">
        <f t="shared" si="12"/>
        <v>0</v>
      </c>
      <c r="P43" s="78">
        <f t="shared" si="12"/>
        <v>0</v>
      </c>
      <c r="Q43" s="78">
        <f t="shared" si="12"/>
        <v>0</v>
      </c>
      <c r="R43" s="78">
        <f t="shared" si="12"/>
        <v>0</v>
      </c>
      <c r="S43" s="78">
        <f t="shared" si="12"/>
        <v>0</v>
      </c>
      <c r="T43" s="78">
        <f t="shared" si="12"/>
        <v>0</v>
      </c>
      <c r="U43" s="68">
        <f t="shared" ref="U43:U75" si="13">V43+W43+X43+Z43+AA43+AB43</f>
        <v>33339.850000000006</v>
      </c>
      <c r="V43" s="78"/>
      <c r="W43" s="78"/>
      <c r="X43" s="78">
        <f t="shared" ref="X43" si="14">X44+X45</f>
        <v>33339.850000000006</v>
      </c>
      <c r="Y43" s="78">
        <f>Y44+Y45</f>
        <v>0</v>
      </c>
      <c r="Z43" s="78">
        <f t="shared" ref="Z43:AB43" si="15">Z44+Z45</f>
        <v>0</v>
      </c>
      <c r="AA43" s="78">
        <f t="shared" si="15"/>
        <v>0</v>
      </c>
      <c r="AB43" s="78">
        <f t="shared" si="15"/>
        <v>0</v>
      </c>
      <c r="AC43" s="80"/>
    </row>
    <row r="44" spans="1:29" s="63" customFormat="1" ht="25.5" x14ac:dyDescent="0.25">
      <c r="A44" s="57" t="s">
        <v>53</v>
      </c>
      <c r="B44" s="57" t="s">
        <v>17</v>
      </c>
      <c r="C44" s="57" t="s">
        <v>32</v>
      </c>
      <c r="D44" s="58" t="s">
        <v>33</v>
      </c>
      <c r="E44" s="56">
        <f t="shared" si="0"/>
        <v>25239.850000000006</v>
      </c>
      <c r="F44" s="86"/>
      <c r="G44" s="60"/>
      <c r="H44" s="60">
        <f>35000.16-11760.31+2000</f>
        <v>25239.850000000006</v>
      </c>
      <c r="I44" s="60"/>
      <c r="J44" s="60"/>
      <c r="K44" s="60"/>
      <c r="L44" s="61"/>
      <c r="M44" s="154">
        <f t="shared" si="1"/>
        <v>0</v>
      </c>
      <c r="N44" s="59"/>
      <c r="O44" s="60"/>
      <c r="P44" s="60"/>
      <c r="Q44" s="60"/>
      <c r="R44" s="60"/>
      <c r="S44" s="60"/>
      <c r="T44" s="61"/>
      <c r="U44" s="56">
        <f t="shared" si="13"/>
        <v>25239.850000000006</v>
      </c>
      <c r="V44" s="86"/>
      <c r="W44" s="60"/>
      <c r="X44" s="60">
        <f>35000.16-11760.31+2000</f>
        <v>25239.850000000006</v>
      </c>
      <c r="Y44" s="60"/>
      <c r="Z44" s="60"/>
      <c r="AA44" s="60"/>
      <c r="AB44" s="61"/>
      <c r="AC44" s="62"/>
    </row>
    <row r="45" spans="1:29" s="63" customFormat="1" ht="25.5" x14ac:dyDescent="0.25">
      <c r="A45" s="57" t="s">
        <v>127</v>
      </c>
      <c r="B45" s="57" t="s">
        <v>17</v>
      </c>
      <c r="C45" s="57" t="s">
        <v>32</v>
      </c>
      <c r="D45" s="58" t="s">
        <v>33</v>
      </c>
      <c r="E45" s="56">
        <f t="shared" si="0"/>
        <v>8100</v>
      </c>
      <c r="F45" s="86"/>
      <c r="G45" s="60"/>
      <c r="H45" s="60">
        <v>8100</v>
      </c>
      <c r="I45" s="60"/>
      <c r="J45" s="60"/>
      <c r="K45" s="60"/>
      <c r="L45" s="61"/>
      <c r="M45" s="154">
        <f t="shared" si="1"/>
        <v>0</v>
      </c>
      <c r="N45" s="59"/>
      <c r="O45" s="60"/>
      <c r="P45" s="60"/>
      <c r="Q45" s="60"/>
      <c r="R45" s="60"/>
      <c r="S45" s="60"/>
      <c r="T45" s="61"/>
      <c r="U45" s="56">
        <f t="shared" si="13"/>
        <v>8100</v>
      </c>
      <c r="V45" s="86"/>
      <c r="W45" s="60"/>
      <c r="X45" s="60">
        <v>8100</v>
      </c>
      <c r="Y45" s="60"/>
      <c r="Z45" s="60"/>
      <c r="AA45" s="60"/>
      <c r="AB45" s="61"/>
      <c r="AC45" s="62"/>
    </row>
    <row r="46" spans="1:29" s="115" customFormat="1" x14ac:dyDescent="0.25">
      <c r="A46" s="101" t="s">
        <v>90</v>
      </c>
      <c r="B46" s="101" t="s">
        <v>51</v>
      </c>
      <c r="C46" s="101" t="s">
        <v>32</v>
      </c>
      <c r="D46" s="108" t="s">
        <v>91</v>
      </c>
      <c r="E46" s="94">
        <f t="shared" si="0"/>
        <v>2082.9499999999998</v>
      </c>
      <c r="F46" s="110"/>
      <c r="G46" s="110"/>
      <c r="H46" s="110">
        <f>H47</f>
        <v>1854.5</v>
      </c>
      <c r="I46" s="110">
        <f>I47</f>
        <v>0</v>
      </c>
      <c r="J46" s="110">
        <f t="shared" ref="J46:N46" si="16">J47</f>
        <v>0</v>
      </c>
      <c r="K46" s="110">
        <f t="shared" si="16"/>
        <v>0</v>
      </c>
      <c r="L46" s="110">
        <f t="shared" si="16"/>
        <v>228.45</v>
      </c>
      <c r="M46" s="154">
        <f t="shared" si="1"/>
        <v>0</v>
      </c>
      <c r="N46" s="110">
        <f t="shared" si="16"/>
        <v>0</v>
      </c>
      <c r="O46" s="110"/>
      <c r="P46" s="110"/>
      <c r="Q46" s="110"/>
      <c r="R46" s="110"/>
      <c r="S46" s="110"/>
      <c r="T46" s="110"/>
      <c r="U46" s="94">
        <f t="shared" si="13"/>
        <v>2082.9499999999998</v>
      </c>
      <c r="V46" s="110"/>
      <c r="W46" s="110"/>
      <c r="X46" s="110">
        <f>X47</f>
        <v>1854.5</v>
      </c>
      <c r="Y46" s="110">
        <f>Y47</f>
        <v>0</v>
      </c>
      <c r="Z46" s="110">
        <f t="shared" ref="Z46:AB46" si="17">Z47</f>
        <v>0</v>
      </c>
      <c r="AA46" s="110">
        <f t="shared" si="17"/>
        <v>0</v>
      </c>
      <c r="AB46" s="110">
        <f t="shared" si="17"/>
        <v>228.45</v>
      </c>
      <c r="AC46" s="114"/>
    </row>
    <row r="47" spans="1:29" x14ac:dyDescent="0.25">
      <c r="A47" s="6" t="s">
        <v>90</v>
      </c>
      <c r="B47" s="6" t="s">
        <v>51</v>
      </c>
      <c r="C47" s="6" t="s">
        <v>32</v>
      </c>
      <c r="D47" s="7" t="s">
        <v>91</v>
      </c>
      <c r="E47" s="55">
        <f t="shared" si="0"/>
        <v>2082.9499999999998</v>
      </c>
      <c r="F47" s="37"/>
      <c r="G47" s="42"/>
      <c r="H47" s="13">
        <v>1854.5</v>
      </c>
      <c r="I47" s="13"/>
      <c r="J47" s="13"/>
      <c r="K47" s="13"/>
      <c r="L47" s="14">
        <v>228.45</v>
      </c>
      <c r="M47" s="154">
        <f t="shared" si="1"/>
        <v>0</v>
      </c>
      <c r="N47" s="15"/>
      <c r="O47" s="13"/>
      <c r="P47" s="25"/>
      <c r="Q47" s="13"/>
      <c r="R47" s="13"/>
      <c r="S47" s="13"/>
      <c r="T47" s="14"/>
      <c r="U47" s="207">
        <f t="shared" si="13"/>
        <v>2082.9499999999998</v>
      </c>
      <c r="V47" s="37"/>
      <c r="W47" s="42"/>
      <c r="X47" s="13">
        <v>1854.5</v>
      </c>
      <c r="Y47" s="13"/>
      <c r="Z47" s="13"/>
      <c r="AA47" s="13"/>
      <c r="AB47" s="14">
        <v>228.45</v>
      </c>
      <c r="AC47" s="16"/>
    </row>
    <row r="48" spans="1:29" s="136" customFormat="1" x14ac:dyDescent="0.25">
      <c r="A48" s="129" t="s">
        <v>34</v>
      </c>
      <c r="B48" s="129" t="s">
        <v>84</v>
      </c>
      <c r="C48" s="129" t="s">
        <v>32</v>
      </c>
      <c r="D48" s="130" t="s">
        <v>35</v>
      </c>
      <c r="E48" s="131">
        <f t="shared" si="0"/>
        <v>92823.439999999988</v>
      </c>
      <c r="F48" s="133"/>
      <c r="G48" s="133"/>
      <c r="H48" s="133">
        <f t="shared" ref="H48" si="18">SUM(H49:H56)</f>
        <v>92823.439999999988</v>
      </c>
      <c r="I48" s="133">
        <f>SUM(I49:I56)</f>
        <v>0</v>
      </c>
      <c r="J48" s="133">
        <f t="shared" ref="J48:T48" si="19">SUM(J49:J56)</f>
        <v>0</v>
      </c>
      <c r="K48" s="133">
        <f t="shared" si="19"/>
        <v>0</v>
      </c>
      <c r="L48" s="133">
        <f t="shared" si="19"/>
        <v>0</v>
      </c>
      <c r="M48" s="154">
        <f t="shared" si="1"/>
        <v>0</v>
      </c>
      <c r="N48" s="133">
        <f t="shared" si="19"/>
        <v>0</v>
      </c>
      <c r="O48" s="133">
        <f t="shared" si="19"/>
        <v>0</v>
      </c>
      <c r="P48" s="133">
        <f t="shared" si="19"/>
        <v>0</v>
      </c>
      <c r="Q48" s="133">
        <f t="shared" si="19"/>
        <v>0</v>
      </c>
      <c r="R48" s="133">
        <f t="shared" si="19"/>
        <v>0</v>
      </c>
      <c r="S48" s="133">
        <f t="shared" si="19"/>
        <v>0</v>
      </c>
      <c r="T48" s="133">
        <f t="shared" si="19"/>
        <v>0</v>
      </c>
      <c r="U48" s="131">
        <f t="shared" si="13"/>
        <v>92823.439999999988</v>
      </c>
      <c r="V48" s="133"/>
      <c r="W48" s="133"/>
      <c r="X48" s="133">
        <f t="shared" ref="X48" si="20">SUM(X49:X56)</f>
        <v>92823.439999999988</v>
      </c>
      <c r="Y48" s="133">
        <f>SUM(Y49:Y56)</f>
        <v>0</v>
      </c>
      <c r="Z48" s="133">
        <f t="shared" ref="Z48:AB48" si="21">SUM(Z49:Z56)</f>
        <v>0</v>
      </c>
      <c r="AA48" s="133">
        <f t="shared" si="21"/>
        <v>0</v>
      </c>
      <c r="AB48" s="133">
        <f t="shared" si="21"/>
        <v>0</v>
      </c>
      <c r="AC48" s="135"/>
    </row>
    <row r="49" spans="1:29" x14ac:dyDescent="0.25">
      <c r="A49" s="6" t="s">
        <v>54</v>
      </c>
      <c r="B49" s="6" t="s">
        <v>84</v>
      </c>
      <c r="C49" s="6" t="s">
        <v>32</v>
      </c>
      <c r="D49" s="7" t="s">
        <v>35</v>
      </c>
      <c r="E49" s="55">
        <f t="shared" si="0"/>
        <v>14457.67</v>
      </c>
      <c r="F49" s="37"/>
      <c r="G49" s="42"/>
      <c r="H49" s="13">
        <v>14457.67</v>
      </c>
      <c r="I49" s="13"/>
      <c r="J49" s="13"/>
      <c r="K49" s="13"/>
      <c r="L49" s="14"/>
      <c r="M49" s="154">
        <f t="shared" si="1"/>
        <v>0</v>
      </c>
      <c r="N49" s="15"/>
      <c r="O49" s="13"/>
      <c r="P49" s="25"/>
      <c r="Q49" s="13"/>
      <c r="R49" s="13"/>
      <c r="S49" s="13"/>
      <c r="T49" s="14"/>
      <c r="U49" s="207">
        <f t="shared" si="13"/>
        <v>14457.67</v>
      </c>
      <c r="V49" s="37"/>
      <c r="W49" s="42"/>
      <c r="X49" s="13">
        <v>14457.67</v>
      </c>
      <c r="Y49" s="13"/>
      <c r="Z49" s="13"/>
      <c r="AA49" s="13"/>
      <c r="AB49" s="14"/>
      <c r="AC49" s="54"/>
    </row>
    <row r="50" spans="1:29" ht="45" customHeight="1" x14ac:dyDescent="0.25">
      <c r="A50" s="6" t="s">
        <v>55</v>
      </c>
      <c r="B50" s="6" t="s">
        <v>84</v>
      </c>
      <c r="C50" s="6" t="s">
        <v>32</v>
      </c>
      <c r="D50" s="7" t="s">
        <v>35</v>
      </c>
      <c r="E50" s="55">
        <f t="shared" si="0"/>
        <v>10928.25</v>
      </c>
      <c r="F50" s="37"/>
      <c r="G50" s="42"/>
      <c r="H50" s="13">
        <v>10928.25</v>
      </c>
      <c r="I50" s="13"/>
      <c r="J50" s="13"/>
      <c r="K50" s="13"/>
      <c r="L50" s="14"/>
      <c r="M50" s="154">
        <f t="shared" si="1"/>
        <v>0</v>
      </c>
      <c r="N50" s="15"/>
      <c r="O50" s="13"/>
      <c r="P50" s="25"/>
      <c r="Q50" s="13"/>
      <c r="R50" s="13"/>
      <c r="S50" s="13"/>
      <c r="T50" s="14"/>
      <c r="U50" s="207">
        <f t="shared" si="13"/>
        <v>10928.25</v>
      </c>
      <c r="V50" s="37"/>
      <c r="W50" s="42"/>
      <c r="X50" s="13">
        <v>10928.25</v>
      </c>
      <c r="Y50" s="13"/>
      <c r="Z50" s="13"/>
      <c r="AA50" s="13"/>
      <c r="AB50" s="14"/>
      <c r="AC50" s="54"/>
    </row>
    <row r="51" spans="1:29" ht="37.5" customHeight="1" x14ac:dyDescent="0.25">
      <c r="A51" s="6" t="s">
        <v>56</v>
      </c>
      <c r="B51" s="6" t="s">
        <v>84</v>
      </c>
      <c r="C51" s="6" t="s">
        <v>32</v>
      </c>
      <c r="D51" s="7" t="s">
        <v>35</v>
      </c>
      <c r="E51" s="55">
        <f t="shared" si="0"/>
        <v>17257.23</v>
      </c>
      <c r="F51" s="37"/>
      <c r="G51" s="42"/>
      <c r="H51" s="13">
        <v>17257.23</v>
      </c>
      <c r="I51" s="13"/>
      <c r="J51" s="13"/>
      <c r="K51" s="13"/>
      <c r="L51" s="14"/>
      <c r="M51" s="154">
        <f t="shared" si="1"/>
        <v>0</v>
      </c>
      <c r="N51" s="15"/>
      <c r="O51" s="13"/>
      <c r="P51" s="25"/>
      <c r="Q51" s="13"/>
      <c r="R51" s="13"/>
      <c r="S51" s="13"/>
      <c r="T51" s="14"/>
      <c r="U51" s="207">
        <f t="shared" si="13"/>
        <v>17257.23</v>
      </c>
      <c r="V51" s="37"/>
      <c r="W51" s="42"/>
      <c r="X51" s="13">
        <v>17257.23</v>
      </c>
      <c r="Y51" s="13"/>
      <c r="Z51" s="13"/>
      <c r="AA51" s="13"/>
      <c r="AB51" s="14"/>
      <c r="AC51" s="54"/>
    </row>
    <row r="52" spans="1:29" x14ac:dyDescent="0.25">
      <c r="A52" s="6" t="s">
        <v>57</v>
      </c>
      <c r="B52" s="6" t="s">
        <v>84</v>
      </c>
      <c r="C52" s="6" t="s">
        <v>32</v>
      </c>
      <c r="D52" s="7" t="s">
        <v>35</v>
      </c>
      <c r="E52" s="55">
        <f t="shared" si="0"/>
        <v>13044.38</v>
      </c>
      <c r="F52" s="37"/>
      <c r="G52" s="42"/>
      <c r="H52" s="13">
        <v>13044.38</v>
      </c>
      <c r="I52" s="13"/>
      <c r="J52" s="13"/>
      <c r="K52" s="13"/>
      <c r="L52" s="14"/>
      <c r="M52" s="154">
        <f t="shared" si="1"/>
        <v>0</v>
      </c>
      <c r="N52" s="15"/>
      <c r="O52" s="13"/>
      <c r="P52" s="25"/>
      <c r="Q52" s="13"/>
      <c r="R52" s="13"/>
      <c r="S52" s="13"/>
      <c r="T52" s="14"/>
      <c r="U52" s="207">
        <f t="shared" si="13"/>
        <v>13044.38</v>
      </c>
      <c r="V52" s="37"/>
      <c r="W52" s="42"/>
      <c r="X52" s="13">
        <v>13044.38</v>
      </c>
      <c r="Y52" s="13"/>
      <c r="Z52" s="13"/>
      <c r="AA52" s="13"/>
      <c r="AB52" s="14"/>
      <c r="AC52" s="54"/>
    </row>
    <row r="53" spans="1:29" ht="25.5" x14ac:dyDescent="0.25">
      <c r="A53" s="6" t="s">
        <v>58</v>
      </c>
      <c r="B53" s="6" t="s">
        <v>84</v>
      </c>
      <c r="C53" s="6" t="s">
        <v>32</v>
      </c>
      <c r="D53" s="7" t="s">
        <v>35</v>
      </c>
      <c r="E53" s="55">
        <f t="shared" si="0"/>
        <v>2574.02</v>
      </c>
      <c r="F53" s="37"/>
      <c r="G53" s="42"/>
      <c r="H53" s="13">
        <v>2574.02</v>
      </c>
      <c r="I53" s="13"/>
      <c r="J53" s="13"/>
      <c r="K53" s="13"/>
      <c r="L53" s="14"/>
      <c r="M53" s="154">
        <f t="shared" si="1"/>
        <v>0</v>
      </c>
      <c r="N53" s="15"/>
      <c r="O53" s="13"/>
      <c r="P53" s="25"/>
      <c r="Q53" s="13"/>
      <c r="R53" s="13"/>
      <c r="S53" s="13"/>
      <c r="T53" s="14"/>
      <c r="U53" s="207">
        <f t="shared" si="13"/>
        <v>2574.02</v>
      </c>
      <c r="V53" s="37"/>
      <c r="W53" s="42"/>
      <c r="X53" s="13">
        <v>2574.02</v>
      </c>
      <c r="Y53" s="13"/>
      <c r="Z53" s="13"/>
      <c r="AA53" s="13"/>
      <c r="AB53" s="14"/>
      <c r="AC53" s="16"/>
    </row>
    <row r="54" spans="1:29" x14ac:dyDescent="0.25">
      <c r="A54" s="6" t="s">
        <v>59</v>
      </c>
      <c r="B54" s="6" t="s">
        <v>84</v>
      </c>
      <c r="C54" s="6" t="s">
        <v>32</v>
      </c>
      <c r="D54" s="7" t="s">
        <v>35</v>
      </c>
      <c r="E54" s="55">
        <f t="shared" si="0"/>
        <v>19411.09</v>
      </c>
      <c r="F54" s="37"/>
      <c r="G54" s="42"/>
      <c r="H54" s="13">
        <v>19411.09</v>
      </c>
      <c r="I54" s="13"/>
      <c r="J54" s="13"/>
      <c r="K54" s="13"/>
      <c r="L54" s="14"/>
      <c r="M54" s="154">
        <f t="shared" si="1"/>
        <v>0</v>
      </c>
      <c r="N54" s="15"/>
      <c r="O54" s="13"/>
      <c r="P54" s="25"/>
      <c r="Q54" s="13"/>
      <c r="R54" s="13"/>
      <c r="S54" s="13"/>
      <c r="T54" s="14"/>
      <c r="U54" s="207">
        <f t="shared" si="13"/>
        <v>19411.09</v>
      </c>
      <c r="V54" s="37"/>
      <c r="W54" s="42"/>
      <c r="X54" s="13">
        <v>19411.09</v>
      </c>
      <c r="Y54" s="13"/>
      <c r="Z54" s="13"/>
      <c r="AA54" s="13"/>
      <c r="AB54" s="14"/>
      <c r="AC54" s="16"/>
    </row>
    <row r="55" spans="1:29" ht="25.5" x14ac:dyDescent="0.25">
      <c r="A55" s="6" t="s">
        <v>60</v>
      </c>
      <c r="B55" s="6" t="s">
        <v>84</v>
      </c>
      <c r="C55" s="6" t="s">
        <v>32</v>
      </c>
      <c r="D55" s="7" t="s">
        <v>35</v>
      </c>
      <c r="E55" s="55">
        <f t="shared" si="0"/>
        <v>8628.61</v>
      </c>
      <c r="F55" s="37"/>
      <c r="G55" s="42"/>
      <c r="H55" s="13">
        <v>8628.61</v>
      </c>
      <c r="I55" s="13"/>
      <c r="J55" s="13"/>
      <c r="K55" s="13"/>
      <c r="L55" s="14"/>
      <c r="M55" s="154">
        <f t="shared" si="1"/>
        <v>0</v>
      </c>
      <c r="N55" s="15"/>
      <c r="O55" s="13"/>
      <c r="P55" s="25"/>
      <c r="Q55" s="13"/>
      <c r="R55" s="13"/>
      <c r="S55" s="13"/>
      <c r="T55" s="14"/>
      <c r="U55" s="207">
        <f t="shared" si="13"/>
        <v>8628.61</v>
      </c>
      <c r="V55" s="37"/>
      <c r="W55" s="42"/>
      <c r="X55" s="13">
        <v>8628.61</v>
      </c>
      <c r="Y55" s="13"/>
      <c r="Z55" s="13"/>
      <c r="AA55" s="13"/>
      <c r="AB55" s="14"/>
      <c r="AC55" s="227"/>
    </row>
    <row r="56" spans="1:29" ht="25.5" x14ac:dyDescent="0.25">
      <c r="A56" s="6" t="s">
        <v>60</v>
      </c>
      <c r="B56" s="6" t="s">
        <v>84</v>
      </c>
      <c r="C56" s="6" t="s">
        <v>32</v>
      </c>
      <c r="D56" s="7" t="s">
        <v>35</v>
      </c>
      <c r="E56" s="55">
        <f t="shared" si="0"/>
        <v>6522.19</v>
      </c>
      <c r="F56" s="37"/>
      <c r="G56" s="42"/>
      <c r="H56" s="13">
        <v>6522.19</v>
      </c>
      <c r="I56" s="13"/>
      <c r="J56" s="13"/>
      <c r="K56" s="13"/>
      <c r="L56" s="14"/>
      <c r="M56" s="154">
        <f t="shared" si="1"/>
        <v>0</v>
      </c>
      <c r="N56" s="15"/>
      <c r="O56" s="13"/>
      <c r="P56" s="25"/>
      <c r="Q56" s="13"/>
      <c r="R56" s="13"/>
      <c r="S56" s="13"/>
      <c r="T56" s="14"/>
      <c r="U56" s="207">
        <f t="shared" si="13"/>
        <v>6522.19</v>
      </c>
      <c r="V56" s="37"/>
      <c r="W56" s="42"/>
      <c r="X56" s="13">
        <v>6522.19</v>
      </c>
      <c r="Y56" s="13"/>
      <c r="Z56" s="13"/>
      <c r="AA56" s="13"/>
      <c r="AB56" s="14"/>
      <c r="AC56" s="228"/>
    </row>
    <row r="57" spans="1:29" s="81" customFormat="1" x14ac:dyDescent="0.25">
      <c r="A57" s="75" t="s">
        <v>34</v>
      </c>
      <c r="B57" s="75" t="s">
        <v>17</v>
      </c>
      <c r="C57" s="75" t="s">
        <v>32</v>
      </c>
      <c r="D57" s="76" t="s">
        <v>35</v>
      </c>
      <c r="E57" s="68">
        <f t="shared" si="0"/>
        <v>86249.87</v>
      </c>
      <c r="F57" s="78"/>
      <c r="G57" s="78"/>
      <c r="H57" s="78">
        <f t="shared" ref="H57" si="22">SUM(H58:H65)</f>
        <v>86249.87</v>
      </c>
      <c r="I57" s="78">
        <f>SUM(I58:I65)</f>
        <v>0</v>
      </c>
      <c r="J57" s="78">
        <f t="shared" ref="J57:T57" si="23">SUM(J58:J65)</f>
        <v>0</v>
      </c>
      <c r="K57" s="78">
        <f t="shared" si="23"/>
        <v>0</v>
      </c>
      <c r="L57" s="78">
        <f t="shared" si="23"/>
        <v>0</v>
      </c>
      <c r="M57" s="154">
        <f t="shared" si="1"/>
        <v>0</v>
      </c>
      <c r="N57" s="78">
        <f t="shared" si="23"/>
        <v>0</v>
      </c>
      <c r="O57" s="78">
        <f t="shared" si="23"/>
        <v>0</v>
      </c>
      <c r="P57" s="78">
        <f t="shared" si="23"/>
        <v>0</v>
      </c>
      <c r="Q57" s="78">
        <f t="shared" si="23"/>
        <v>0</v>
      </c>
      <c r="R57" s="78">
        <f t="shared" si="23"/>
        <v>0</v>
      </c>
      <c r="S57" s="78">
        <f t="shared" si="23"/>
        <v>0</v>
      </c>
      <c r="T57" s="78">
        <f t="shared" si="23"/>
        <v>0</v>
      </c>
      <c r="U57" s="68">
        <f t="shared" si="13"/>
        <v>86249.87</v>
      </c>
      <c r="V57" s="78"/>
      <c r="W57" s="78"/>
      <c r="X57" s="78">
        <f t="shared" ref="X57" si="24">SUM(X58:X65)</f>
        <v>86249.87</v>
      </c>
      <c r="Y57" s="78">
        <f>SUM(Y58:Y65)</f>
        <v>0</v>
      </c>
      <c r="Z57" s="78">
        <f t="shared" ref="Z57:AB57" si="25">SUM(Z58:Z65)</f>
        <v>0</v>
      </c>
      <c r="AA57" s="78">
        <f t="shared" si="25"/>
        <v>0</v>
      </c>
      <c r="AB57" s="78">
        <f t="shared" si="25"/>
        <v>0</v>
      </c>
      <c r="AC57" s="80"/>
    </row>
    <row r="58" spans="1:29" x14ac:dyDescent="0.25">
      <c r="A58" s="6" t="s">
        <v>54</v>
      </c>
      <c r="B58" s="6" t="s">
        <v>17</v>
      </c>
      <c r="C58" s="6" t="s">
        <v>32</v>
      </c>
      <c r="D58" s="7" t="s">
        <v>35</v>
      </c>
      <c r="E58" s="55">
        <f t="shared" si="0"/>
        <v>2469.9499999999998</v>
      </c>
      <c r="F58" s="37"/>
      <c r="G58" s="42"/>
      <c r="H58" s="13">
        <v>2469.9499999999998</v>
      </c>
      <c r="I58" s="13"/>
      <c r="J58" s="13"/>
      <c r="K58" s="13"/>
      <c r="L58" s="14"/>
      <c r="M58" s="154">
        <f t="shared" si="1"/>
        <v>0</v>
      </c>
      <c r="N58" s="15"/>
      <c r="O58" s="13"/>
      <c r="P58" s="25"/>
      <c r="Q58" s="13"/>
      <c r="R58" s="13"/>
      <c r="S58" s="13"/>
      <c r="T58" s="14"/>
      <c r="U58" s="207">
        <f t="shared" si="13"/>
        <v>2469.9499999999998</v>
      </c>
      <c r="V58" s="37"/>
      <c r="W58" s="42"/>
      <c r="X58" s="13">
        <v>2469.9499999999998</v>
      </c>
      <c r="Y58" s="13"/>
      <c r="Z58" s="13"/>
      <c r="AA58" s="13"/>
      <c r="AB58" s="14"/>
      <c r="AC58" s="16"/>
    </row>
    <row r="59" spans="1:29" x14ac:dyDescent="0.25">
      <c r="A59" s="6" t="s">
        <v>55</v>
      </c>
      <c r="B59" s="6" t="s">
        <v>17</v>
      </c>
      <c r="C59" s="6" t="s">
        <v>32</v>
      </c>
      <c r="D59" s="7" t="s">
        <v>35</v>
      </c>
      <c r="E59" s="55">
        <f t="shared" si="0"/>
        <v>5171.7299999999996</v>
      </c>
      <c r="F59" s="37"/>
      <c r="G59" s="42"/>
      <c r="H59" s="13">
        <v>5171.7299999999996</v>
      </c>
      <c r="I59" s="13"/>
      <c r="J59" s="13"/>
      <c r="K59" s="13"/>
      <c r="L59" s="14"/>
      <c r="M59" s="154">
        <f t="shared" si="1"/>
        <v>0</v>
      </c>
      <c r="N59" s="15"/>
      <c r="O59" s="13"/>
      <c r="P59" s="25"/>
      <c r="Q59" s="13"/>
      <c r="R59" s="13"/>
      <c r="S59" s="13"/>
      <c r="T59" s="14"/>
      <c r="U59" s="207">
        <f t="shared" si="13"/>
        <v>5171.7299999999996</v>
      </c>
      <c r="V59" s="37"/>
      <c r="W59" s="42"/>
      <c r="X59" s="13">
        <v>5171.7299999999996</v>
      </c>
      <c r="Y59" s="13"/>
      <c r="Z59" s="13"/>
      <c r="AA59" s="13"/>
      <c r="AB59" s="14"/>
      <c r="AC59" s="54"/>
    </row>
    <row r="60" spans="1:29" x14ac:dyDescent="0.25">
      <c r="A60" s="6" t="s">
        <v>56</v>
      </c>
      <c r="B60" s="6" t="s">
        <v>17</v>
      </c>
      <c r="C60" s="6" t="s">
        <v>32</v>
      </c>
      <c r="D60" s="7" t="s">
        <v>35</v>
      </c>
      <c r="E60" s="55">
        <f t="shared" si="0"/>
        <v>15857.32</v>
      </c>
      <c r="F60" s="37"/>
      <c r="G60" s="42"/>
      <c r="H60" s="185">
        <v>15857.32</v>
      </c>
      <c r="I60" s="13"/>
      <c r="J60" s="13"/>
      <c r="K60" s="13"/>
      <c r="L60" s="14"/>
      <c r="M60" s="154">
        <f t="shared" si="1"/>
        <v>0</v>
      </c>
      <c r="N60" s="15"/>
      <c r="O60" s="13"/>
      <c r="P60" s="25"/>
      <c r="Q60" s="13"/>
      <c r="R60" s="13"/>
      <c r="S60" s="13"/>
      <c r="T60" s="14"/>
      <c r="U60" s="207">
        <f t="shared" si="13"/>
        <v>15857.32</v>
      </c>
      <c r="V60" s="37"/>
      <c r="W60" s="42"/>
      <c r="X60" s="185">
        <v>15857.32</v>
      </c>
      <c r="Y60" s="13"/>
      <c r="Z60" s="13"/>
      <c r="AA60" s="13"/>
      <c r="AB60" s="14"/>
      <c r="AC60" s="54"/>
    </row>
    <row r="61" spans="1:29" x14ac:dyDescent="0.25">
      <c r="A61" s="6" t="s">
        <v>57</v>
      </c>
      <c r="B61" s="6" t="s">
        <v>17</v>
      </c>
      <c r="C61" s="6" t="s">
        <v>32</v>
      </c>
      <c r="D61" s="7" t="s">
        <v>35</v>
      </c>
      <c r="E61" s="55">
        <f t="shared" si="0"/>
        <v>15912.98</v>
      </c>
      <c r="F61" s="37"/>
      <c r="G61" s="42"/>
      <c r="H61" s="185">
        <v>15912.98</v>
      </c>
      <c r="I61" s="13"/>
      <c r="J61" s="13"/>
      <c r="K61" s="13"/>
      <c r="L61" s="14"/>
      <c r="M61" s="154">
        <f t="shared" si="1"/>
        <v>0</v>
      </c>
      <c r="N61" s="15"/>
      <c r="O61" s="13"/>
      <c r="P61" s="25"/>
      <c r="Q61" s="13"/>
      <c r="R61" s="13"/>
      <c r="S61" s="13"/>
      <c r="T61" s="14"/>
      <c r="U61" s="207">
        <f t="shared" si="13"/>
        <v>15912.98</v>
      </c>
      <c r="V61" s="37"/>
      <c r="W61" s="42"/>
      <c r="X61" s="185">
        <v>15912.98</v>
      </c>
      <c r="Y61" s="13"/>
      <c r="Z61" s="13"/>
      <c r="AA61" s="13"/>
      <c r="AB61" s="14"/>
      <c r="AC61" s="54"/>
    </row>
    <row r="62" spans="1:29" ht="25.5" x14ac:dyDescent="0.25">
      <c r="A62" s="6" t="s">
        <v>58</v>
      </c>
      <c r="B62" s="6" t="s">
        <v>17</v>
      </c>
      <c r="C62" s="6" t="s">
        <v>32</v>
      </c>
      <c r="D62" s="7" t="s">
        <v>35</v>
      </c>
      <c r="E62" s="55">
        <f t="shared" si="0"/>
        <v>8010.68</v>
      </c>
      <c r="F62" s="37"/>
      <c r="G62" s="42"/>
      <c r="H62" s="13">
        <v>8010.68</v>
      </c>
      <c r="I62" s="13"/>
      <c r="J62" s="13"/>
      <c r="K62" s="13"/>
      <c r="L62" s="14"/>
      <c r="M62" s="154">
        <f t="shared" si="1"/>
        <v>0</v>
      </c>
      <c r="N62" s="15"/>
      <c r="O62" s="13"/>
      <c r="P62" s="25"/>
      <c r="Q62" s="13"/>
      <c r="R62" s="13"/>
      <c r="S62" s="13"/>
      <c r="T62" s="14"/>
      <c r="U62" s="207">
        <f t="shared" si="13"/>
        <v>8010.68</v>
      </c>
      <c r="V62" s="37"/>
      <c r="W62" s="42"/>
      <c r="X62" s="13">
        <v>8010.68</v>
      </c>
      <c r="Y62" s="13"/>
      <c r="Z62" s="13"/>
      <c r="AA62" s="13"/>
      <c r="AB62" s="14"/>
      <c r="AC62" s="16"/>
    </row>
    <row r="63" spans="1:29" x14ac:dyDescent="0.25">
      <c r="A63" s="6" t="s">
        <v>59</v>
      </c>
      <c r="B63" s="6" t="s">
        <v>17</v>
      </c>
      <c r="C63" s="6" t="s">
        <v>32</v>
      </c>
      <c r="D63" s="7" t="s">
        <v>35</v>
      </c>
      <c r="E63" s="55">
        <f t="shared" si="0"/>
        <v>22942.07</v>
      </c>
      <c r="F63" s="37"/>
      <c r="G63" s="42"/>
      <c r="H63" s="13">
        <v>22942.07</v>
      </c>
      <c r="I63" s="13"/>
      <c r="J63" s="13"/>
      <c r="K63" s="13"/>
      <c r="L63" s="14"/>
      <c r="M63" s="154">
        <f t="shared" si="1"/>
        <v>0</v>
      </c>
      <c r="N63" s="15"/>
      <c r="O63" s="13"/>
      <c r="P63" s="25"/>
      <c r="Q63" s="13"/>
      <c r="R63" s="13"/>
      <c r="S63" s="13"/>
      <c r="T63" s="14"/>
      <c r="U63" s="207">
        <f t="shared" si="13"/>
        <v>22942.07</v>
      </c>
      <c r="V63" s="37"/>
      <c r="W63" s="42"/>
      <c r="X63" s="13">
        <v>22942.07</v>
      </c>
      <c r="Y63" s="13"/>
      <c r="Z63" s="13"/>
      <c r="AA63" s="13"/>
      <c r="AB63" s="14"/>
      <c r="AC63" s="16"/>
    </row>
    <row r="64" spans="1:29" ht="25.5" x14ac:dyDescent="0.25">
      <c r="A64" s="6" t="s">
        <v>60</v>
      </c>
      <c r="B64" s="6" t="s">
        <v>17</v>
      </c>
      <c r="C64" s="6" t="s">
        <v>32</v>
      </c>
      <c r="D64" s="7" t="s">
        <v>35</v>
      </c>
      <c r="E64" s="55">
        <f t="shared" si="0"/>
        <v>7928.66</v>
      </c>
      <c r="F64" s="37"/>
      <c r="G64" s="42"/>
      <c r="H64" s="13">
        <v>7928.66</v>
      </c>
      <c r="I64" s="13"/>
      <c r="J64" s="13"/>
      <c r="K64" s="13"/>
      <c r="L64" s="14"/>
      <c r="M64" s="154">
        <f t="shared" si="1"/>
        <v>0</v>
      </c>
      <c r="N64" s="15"/>
      <c r="O64" s="13"/>
      <c r="P64" s="25"/>
      <c r="Q64" s="13"/>
      <c r="R64" s="13"/>
      <c r="S64" s="13"/>
      <c r="T64" s="14"/>
      <c r="U64" s="207">
        <f t="shared" si="13"/>
        <v>7928.66</v>
      </c>
      <c r="V64" s="37"/>
      <c r="W64" s="42"/>
      <c r="X64" s="13">
        <v>7928.66</v>
      </c>
      <c r="Y64" s="13"/>
      <c r="Z64" s="13"/>
      <c r="AA64" s="13"/>
      <c r="AB64" s="14"/>
      <c r="AC64" s="54"/>
    </row>
    <row r="65" spans="1:29" ht="25.5" x14ac:dyDescent="0.25">
      <c r="A65" s="6" t="s">
        <v>60</v>
      </c>
      <c r="B65" s="6" t="s">
        <v>17</v>
      </c>
      <c r="C65" s="6" t="s">
        <v>32</v>
      </c>
      <c r="D65" s="7" t="s">
        <v>35</v>
      </c>
      <c r="E65" s="55">
        <f t="shared" si="0"/>
        <v>7956.48</v>
      </c>
      <c r="F65" s="37"/>
      <c r="G65" s="42"/>
      <c r="H65" s="13">
        <v>7956.48</v>
      </c>
      <c r="I65" s="13"/>
      <c r="J65" s="13"/>
      <c r="K65" s="13"/>
      <c r="L65" s="14"/>
      <c r="M65" s="154">
        <f t="shared" si="1"/>
        <v>0</v>
      </c>
      <c r="N65" s="15"/>
      <c r="O65" s="13"/>
      <c r="P65" s="25"/>
      <c r="Q65" s="13"/>
      <c r="R65" s="13"/>
      <c r="S65" s="13"/>
      <c r="T65" s="14"/>
      <c r="U65" s="207">
        <f t="shared" si="13"/>
        <v>7956.48</v>
      </c>
      <c r="V65" s="37"/>
      <c r="W65" s="42"/>
      <c r="X65" s="13">
        <v>7956.48</v>
      </c>
      <c r="Y65" s="13"/>
      <c r="Z65" s="13"/>
      <c r="AA65" s="13"/>
      <c r="AB65" s="14"/>
      <c r="AC65" s="54"/>
    </row>
    <row r="66" spans="1:29" s="136" customFormat="1" ht="25.5" x14ac:dyDescent="0.25">
      <c r="A66" s="129" t="s">
        <v>36</v>
      </c>
      <c r="B66" s="129" t="s">
        <v>84</v>
      </c>
      <c r="C66" s="129" t="s">
        <v>32</v>
      </c>
      <c r="D66" s="130" t="s">
        <v>37</v>
      </c>
      <c r="E66" s="131">
        <f t="shared" si="0"/>
        <v>199034.98</v>
      </c>
      <c r="F66" s="133"/>
      <c r="G66" s="133"/>
      <c r="H66" s="133">
        <f>SUM(H67:H76)</f>
        <v>199034.98</v>
      </c>
      <c r="I66" s="133">
        <f>SUM(I67:I76)</f>
        <v>0</v>
      </c>
      <c r="J66" s="133">
        <f>SUM(J67:J76)</f>
        <v>0</v>
      </c>
      <c r="K66" s="133">
        <f>SUM(K67:K76)</f>
        <v>0</v>
      </c>
      <c r="L66" s="133">
        <f>SUM(L67:L76)</f>
        <v>0</v>
      </c>
      <c r="M66" s="154">
        <f t="shared" si="1"/>
        <v>0</v>
      </c>
      <c r="N66" s="133">
        <f t="shared" ref="N66:T66" si="26">SUM(N67:N76)</f>
        <v>0</v>
      </c>
      <c r="O66" s="133">
        <f t="shared" si="26"/>
        <v>0</v>
      </c>
      <c r="P66" s="133">
        <f t="shared" si="26"/>
        <v>0</v>
      </c>
      <c r="Q66" s="133">
        <f t="shared" si="26"/>
        <v>0</v>
      </c>
      <c r="R66" s="133">
        <f t="shared" si="26"/>
        <v>0</v>
      </c>
      <c r="S66" s="133">
        <f t="shared" si="26"/>
        <v>0</v>
      </c>
      <c r="T66" s="133">
        <f t="shared" si="26"/>
        <v>0</v>
      </c>
      <c r="U66" s="131">
        <f t="shared" si="13"/>
        <v>199034.98</v>
      </c>
      <c r="V66" s="133"/>
      <c r="W66" s="133"/>
      <c r="X66" s="133">
        <f>SUM(X67:X76)</f>
        <v>199034.98</v>
      </c>
      <c r="Y66" s="133">
        <f>SUM(Y67:Y76)</f>
        <v>0</v>
      </c>
      <c r="Z66" s="133">
        <f>SUM(Z67:Z76)</f>
        <v>0</v>
      </c>
      <c r="AA66" s="133">
        <f>SUM(AA67:AA76)</f>
        <v>0</v>
      </c>
      <c r="AB66" s="133">
        <f>SUM(AB67:AB76)</f>
        <v>0</v>
      </c>
      <c r="AC66" s="135"/>
    </row>
    <row r="67" spans="1:29" x14ac:dyDescent="0.25">
      <c r="A67" s="6" t="s">
        <v>61</v>
      </c>
      <c r="B67" s="6" t="s">
        <v>84</v>
      </c>
      <c r="C67" s="6" t="s">
        <v>32</v>
      </c>
      <c r="D67" s="7" t="s">
        <v>37</v>
      </c>
      <c r="E67" s="55">
        <f t="shared" si="0"/>
        <v>7140</v>
      </c>
      <c r="F67" s="37"/>
      <c r="G67" s="42"/>
      <c r="H67" s="11">
        <v>7140</v>
      </c>
      <c r="I67" s="13"/>
      <c r="J67" s="13"/>
      <c r="K67" s="13"/>
      <c r="L67" s="14"/>
      <c r="M67" s="154">
        <f t="shared" si="1"/>
        <v>0</v>
      </c>
      <c r="N67" s="15"/>
      <c r="O67" s="13"/>
      <c r="P67" s="25"/>
      <c r="Q67" s="13"/>
      <c r="R67" s="13"/>
      <c r="S67" s="13"/>
      <c r="T67" s="14"/>
      <c r="U67" s="207">
        <f t="shared" si="13"/>
        <v>7140</v>
      </c>
      <c r="V67" s="37"/>
      <c r="W67" s="42"/>
      <c r="X67" s="11">
        <v>7140</v>
      </c>
      <c r="Y67" s="13"/>
      <c r="Z67" s="13"/>
      <c r="AA67" s="13"/>
      <c r="AB67" s="14"/>
      <c r="AC67" s="16"/>
    </row>
    <row r="68" spans="1:29" ht="25.5" x14ac:dyDescent="0.25">
      <c r="A68" s="6" t="s">
        <v>62</v>
      </c>
      <c r="B68" s="6" t="s">
        <v>84</v>
      </c>
      <c r="C68" s="6" t="s">
        <v>32</v>
      </c>
      <c r="D68" s="7" t="s">
        <v>37</v>
      </c>
      <c r="E68" s="55">
        <f t="shared" si="0"/>
        <v>4527.42</v>
      </c>
      <c r="F68" s="37"/>
      <c r="G68" s="13"/>
      <c r="H68" s="11">
        <v>4527.42</v>
      </c>
      <c r="I68" s="13"/>
      <c r="J68" s="13"/>
      <c r="K68" s="13"/>
      <c r="L68" s="14"/>
      <c r="M68" s="154">
        <f t="shared" si="1"/>
        <v>0</v>
      </c>
      <c r="N68" s="15"/>
      <c r="O68" s="13"/>
      <c r="P68" s="25"/>
      <c r="Q68" s="13"/>
      <c r="R68" s="13"/>
      <c r="S68" s="13"/>
      <c r="T68" s="14"/>
      <c r="U68" s="207">
        <f t="shared" si="13"/>
        <v>4527.42</v>
      </c>
      <c r="V68" s="37"/>
      <c r="W68" s="13"/>
      <c r="X68" s="11">
        <v>4527.42</v>
      </c>
      <c r="Y68" s="13"/>
      <c r="Z68" s="13"/>
      <c r="AA68" s="13"/>
      <c r="AB68" s="14"/>
      <c r="AC68" s="16"/>
    </row>
    <row r="69" spans="1:29" ht="25.5" x14ac:dyDescent="0.25">
      <c r="A69" s="6" t="s">
        <v>63</v>
      </c>
      <c r="B69" s="6" t="s">
        <v>84</v>
      </c>
      <c r="C69" s="6" t="s">
        <v>32</v>
      </c>
      <c r="D69" s="7" t="s">
        <v>37</v>
      </c>
      <c r="E69" s="55">
        <f t="shared" si="0"/>
        <v>38796</v>
      </c>
      <c r="F69" s="37"/>
      <c r="G69" s="13"/>
      <c r="H69" s="12">
        <v>38796</v>
      </c>
      <c r="I69" s="13"/>
      <c r="J69" s="13"/>
      <c r="K69" s="13"/>
      <c r="L69" s="14"/>
      <c r="M69" s="154">
        <f t="shared" si="1"/>
        <v>0</v>
      </c>
      <c r="N69" s="15"/>
      <c r="O69" s="13"/>
      <c r="P69" s="25"/>
      <c r="Q69" s="13"/>
      <c r="R69" s="13"/>
      <c r="S69" s="13"/>
      <c r="T69" s="14"/>
      <c r="U69" s="207">
        <f t="shared" si="13"/>
        <v>38796</v>
      </c>
      <c r="V69" s="37"/>
      <c r="W69" s="13"/>
      <c r="X69" s="12">
        <v>38796</v>
      </c>
      <c r="Y69" s="13"/>
      <c r="Z69" s="13"/>
      <c r="AA69" s="13"/>
      <c r="AB69" s="14"/>
      <c r="AC69" s="16"/>
    </row>
    <row r="70" spans="1:29" ht="25.5" x14ac:dyDescent="0.25">
      <c r="A70" s="6" t="s">
        <v>94</v>
      </c>
      <c r="B70" s="6" t="s">
        <v>84</v>
      </c>
      <c r="C70" s="6" t="s">
        <v>32</v>
      </c>
      <c r="D70" s="7" t="s">
        <v>37</v>
      </c>
      <c r="E70" s="55">
        <f t="shared" si="0"/>
        <v>12856.98</v>
      </c>
      <c r="F70" s="37"/>
      <c r="G70" s="13"/>
      <c r="H70" s="12">
        <v>12856.98</v>
      </c>
      <c r="I70" s="13"/>
      <c r="J70" s="13"/>
      <c r="K70" s="13"/>
      <c r="L70" s="14"/>
      <c r="M70" s="154">
        <f t="shared" si="1"/>
        <v>0</v>
      </c>
      <c r="N70" s="15"/>
      <c r="O70" s="13"/>
      <c r="P70" s="25"/>
      <c r="Q70" s="13"/>
      <c r="R70" s="13"/>
      <c r="S70" s="13"/>
      <c r="T70" s="14"/>
      <c r="U70" s="207">
        <f t="shared" si="13"/>
        <v>12856.98</v>
      </c>
      <c r="V70" s="37"/>
      <c r="W70" s="13"/>
      <c r="X70" s="12">
        <v>12856.98</v>
      </c>
      <c r="Y70" s="13"/>
      <c r="Z70" s="13"/>
      <c r="AA70" s="13"/>
      <c r="AB70" s="14"/>
      <c r="AC70" s="16"/>
    </row>
    <row r="71" spans="1:29" x14ac:dyDescent="0.25">
      <c r="A71" s="6" t="s">
        <v>95</v>
      </c>
      <c r="B71" s="6" t="s">
        <v>84</v>
      </c>
      <c r="C71" s="6" t="s">
        <v>32</v>
      </c>
      <c r="D71" s="7" t="s">
        <v>37</v>
      </c>
      <c r="E71" s="55">
        <f t="shared" si="0"/>
        <v>10000</v>
      </c>
      <c r="F71" s="37"/>
      <c r="G71" s="13"/>
      <c r="H71" s="12">
        <v>10000</v>
      </c>
      <c r="I71" s="13"/>
      <c r="J71" s="13"/>
      <c r="K71" s="13"/>
      <c r="L71" s="14"/>
      <c r="M71" s="154">
        <f t="shared" si="1"/>
        <v>0</v>
      </c>
      <c r="N71" s="15"/>
      <c r="O71" s="13"/>
      <c r="P71" s="25"/>
      <c r="Q71" s="13"/>
      <c r="R71" s="13"/>
      <c r="S71" s="13"/>
      <c r="T71" s="14"/>
      <c r="U71" s="207">
        <f t="shared" si="13"/>
        <v>10000</v>
      </c>
      <c r="V71" s="37"/>
      <c r="W71" s="13"/>
      <c r="X71" s="12">
        <v>10000</v>
      </c>
      <c r="Y71" s="13"/>
      <c r="Z71" s="13"/>
      <c r="AA71" s="13"/>
      <c r="AB71" s="14"/>
      <c r="AC71" s="16"/>
    </row>
    <row r="72" spans="1:29" ht="36.75" customHeight="1" x14ac:dyDescent="0.25">
      <c r="A72" s="6" t="s">
        <v>96</v>
      </c>
      <c r="B72" s="6" t="s">
        <v>84</v>
      </c>
      <c r="C72" s="6" t="s">
        <v>32</v>
      </c>
      <c r="D72" s="7" t="s">
        <v>37</v>
      </c>
      <c r="E72" s="55">
        <f t="shared" si="0"/>
        <v>50400</v>
      </c>
      <c r="F72" s="37"/>
      <c r="G72" s="13"/>
      <c r="H72" s="12">
        <v>50400</v>
      </c>
      <c r="I72" s="13"/>
      <c r="J72" s="13"/>
      <c r="K72" s="13"/>
      <c r="L72" s="14"/>
      <c r="M72" s="154">
        <f t="shared" si="1"/>
        <v>0</v>
      </c>
      <c r="N72" s="15"/>
      <c r="O72" s="13"/>
      <c r="P72" s="25"/>
      <c r="Q72" s="13"/>
      <c r="R72" s="13"/>
      <c r="S72" s="13"/>
      <c r="T72" s="14"/>
      <c r="U72" s="207">
        <f t="shared" si="13"/>
        <v>50400</v>
      </c>
      <c r="V72" s="37"/>
      <c r="W72" s="13"/>
      <c r="X72" s="12">
        <v>50400</v>
      </c>
      <c r="Y72" s="13"/>
      <c r="Z72" s="13"/>
      <c r="AA72" s="13"/>
      <c r="AB72" s="14"/>
      <c r="AC72" s="16"/>
    </row>
    <row r="73" spans="1:29" x14ac:dyDescent="0.25">
      <c r="A73" s="6" t="s">
        <v>97</v>
      </c>
      <c r="B73" s="6" t="s">
        <v>84</v>
      </c>
      <c r="C73" s="6" t="s">
        <v>32</v>
      </c>
      <c r="D73" s="7" t="s">
        <v>37</v>
      </c>
      <c r="E73" s="55">
        <f t="shared" si="0"/>
        <v>2712</v>
      </c>
      <c r="F73" s="37"/>
      <c r="G73" s="13"/>
      <c r="H73" s="12">
        <v>2712</v>
      </c>
      <c r="I73" s="13"/>
      <c r="J73" s="13"/>
      <c r="K73" s="13"/>
      <c r="L73" s="14"/>
      <c r="M73" s="154">
        <f t="shared" si="1"/>
        <v>0</v>
      </c>
      <c r="N73" s="15"/>
      <c r="O73" s="13"/>
      <c r="P73" s="25"/>
      <c r="Q73" s="13"/>
      <c r="R73" s="13"/>
      <c r="S73" s="13"/>
      <c r="T73" s="14"/>
      <c r="U73" s="207">
        <f t="shared" si="13"/>
        <v>2712</v>
      </c>
      <c r="V73" s="37"/>
      <c r="W73" s="13"/>
      <c r="X73" s="12">
        <v>2712</v>
      </c>
      <c r="Y73" s="13"/>
      <c r="Z73" s="13"/>
      <c r="AA73" s="13"/>
      <c r="AB73" s="14"/>
      <c r="AC73" s="16"/>
    </row>
    <row r="74" spans="1:29" ht="38.25" x14ac:dyDescent="0.25">
      <c r="A74" s="6" t="s">
        <v>151</v>
      </c>
      <c r="B74" s="6" t="s">
        <v>84</v>
      </c>
      <c r="C74" s="6" t="s">
        <v>32</v>
      </c>
      <c r="D74" s="7" t="s">
        <v>37</v>
      </c>
      <c r="E74" s="55">
        <f t="shared" ref="E74:E131" si="27">F74+G74+H74+J74+K74+L74</f>
        <v>67905.3</v>
      </c>
      <c r="F74" s="37"/>
      <c r="G74" s="13"/>
      <c r="H74" s="12">
        <f>76604.2-8698.9</f>
        <v>67905.3</v>
      </c>
      <c r="I74" s="13"/>
      <c r="J74" s="13"/>
      <c r="K74" s="13"/>
      <c r="L74" s="14"/>
      <c r="M74" s="154">
        <f t="shared" ref="M74:M131" si="28">N74+O74+P74+R74+S74+T74</f>
        <v>0</v>
      </c>
      <c r="N74" s="15"/>
      <c r="O74" s="13"/>
      <c r="P74" s="25"/>
      <c r="Q74" s="13"/>
      <c r="R74" s="13"/>
      <c r="S74" s="13"/>
      <c r="T74" s="14"/>
      <c r="U74" s="207">
        <f t="shared" si="13"/>
        <v>67905.3</v>
      </c>
      <c r="V74" s="37"/>
      <c r="W74" s="13"/>
      <c r="X74" s="12">
        <f>76604.2-8698.9</f>
        <v>67905.3</v>
      </c>
      <c r="Y74" s="13"/>
      <c r="Z74" s="13"/>
      <c r="AA74" s="13"/>
      <c r="AB74" s="14"/>
      <c r="AC74" s="16"/>
    </row>
    <row r="75" spans="1:29" x14ac:dyDescent="0.25">
      <c r="A75" s="6" t="s">
        <v>101</v>
      </c>
      <c r="B75" s="6" t="s">
        <v>84</v>
      </c>
      <c r="C75" s="6" t="s">
        <v>32</v>
      </c>
      <c r="D75" s="7" t="s">
        <v>37</v>
      </c>
      <c r="E75" s="55">
        <f t="shared" si="27"/>
        <v>3270</v>
      </c>
      <c r="F75" s="37"/>
      <c r="G75" s="13"/>
      <c r="H75" s="12">
        <v>3270</v>
      </c>
      <c r="I75" s="13"/>
      <c r="J75" s="13"/>
      <c r="K75" s="13"/>
      <c r="L75" s="14"/>
      <c r="M75" s="154">
        <f t="shared" si="28"/>
        <v>0</v>
      </c>
      <c r="N75" s="15"/>
      <c r="O75" s="13"/>
      <c r="P75" s="25"/>
      <c r="Q75" s="13"/>
      <c r="R75" s="13"/>
      <c r="S75" s="13"/>
      <c r="T75" s="14"/>
      <c r="U75" s="207">
        <f t="shared" si="13"/>
        <v>3270</v>
      </c>
      <c r="V75" s="37"/>
      <c r="W75" s="13"/>
      <c r="X75" s="12">
        <v>3270</v>
      </c>
      <c r="Y75" s="13"/>
      <c r="Z75" s="13"/>
      <c r="AA75" s="13"/>
      <c r="AB75" s="14"/>
      <c r="AC75" s="16"/>
    </row>
    <row r="76" spans="1:29" x14ac:dyDescent="0.25">
      <c r="A76" s="6" t="s">
        <v>156</v>
      </c>
      <c r="B76" s="6" t="s">
        <v>84</v>
      </c>
      <c r="C76" s="6" t="s">
        <v>32</v>
      </c>
      <c r="D76" s="7" t="s">
        <v>37</v>
      </c>
      <c r="E76" s="55"/>
      <c r="F76" s="37"/>
      <c r="G76" s="13"/>
      <c r="H76" s="13">
        <v>1427.28</v>
      </c>
      <c r="I76" s="24"/>
      <c r="J76" s="24"/>
      <c r="K76" s="13"/>
      <c r="L76" s="14"/>
      <c r="M76" s="154">
        <f t="shared" si="28"/>
        <v>0</v>
      </c>
      <c r="N76" s="15"/>
      <c r="O76" s="13"/>
      <c r="P76" s="25"/>
      <c r="Q76" s="13"/>
      <c r="R76" s="13"/>
      <c r="S76" s="13"/>
      <c r="T76" s="14"/>
      <c r="U76" s="207"/>
      <c r="V76" s="37"/>
      <c r="W76" s="13"/>
      <c r="X76" s="13">
        <v>1427.28</v>
      </c>
      <c r="Y76" s="24"/>
      <c r="Z76" s="24"/>
      <c r="AA76" s="13"/>
      <c r="AB76" s="14"/>
      <c r="AC76" s="16"/>
    </row>
    <row r="77" spans="1:29" s="81" customFormat="1" ht="25.5" x14ac:dyDescent="0.25">
      <c r="A77" s="75" t="s">
        <v>36</v>
      </c>
      <c r="B77" s="75" t="s">
        <v>17</v>
      </c>
      <c r="C77" s="75" t="s">
        <v>32</v>
      </c>
      <c r="D77" s="76" t="s">
        <v>37</v>
      </c>
      <c r="E77" s="68">
        <f t="shared" si="27"/>
        <v>316094.69</v>
      </c>
      <c r="F77" s="78"/>
      <c r="G77" s="78"/>
      <c r="H77" s="78">
        <f>SUM(H78:H93)</f>
        <v>316094.69</v>
      </c>
      <c r="I77" s="78">
        <f>SUM(I78:I93)</f>
        <v>0</v>
      </c>
      <c r="J77" s="78">
        <f>SUM(J78:J93)</f>
        <v>0</v>
      </c>
      <c r="K77" s="78">
        <f>SUM(K78:K93)</f>
        <v>0</v>
      </c>
      <c r="L77" s="78">
        <f>SUM(L78:L93)</f>
        <v>0</v>
      </c>
      <c r="M77" s="154">
        <f t="shared" si="28"/>
        <v>0</v>
      </c>
      <c r="N77" s="78">
        <f>SUM(N78:N93)</f>
        <v>0</v>
      </c>
      <c r="O77" s="78">
        <f>SUM(O78:O93)</f>
        <v>0</v>
      </c>
      <c r="P77" s="78">
        <f>SUM(P78:P93)</f>
        <v>0</v>
      </c>
      <c r="Q77" s="191"/>
      <c r="R77" s="78">
        <f>SUM(R78:R93)</f>
        <v>0</v>
      </c>
      <c r="S77" s="78"/>
      <c r="T77" s="78">
        <f>SUM(T78:T93)</f>
        <v>0</v>
      </c>
      <c r="U77" s="68">
        <f t="shared" ref="U77:U89" si="29">V77+W77+X77+Z77+AA77+AB77</f>
        <v>316094.69</v>
      </c>
      <c r="V77" s="78"/>
      <c r="W77" s="78"/>
      <c r="X77" s="78">
        <f>SUM(X78:X93)</f>
        <v>316094.69</v>
      </c>
      <c r="Y77" s="78">
        <f>SUM(Y78:Y93)</f>
        <v>0</v>
      </c>
      <c r="Z77" s="78">
        <f>SUM(Z78:Z93)</f>
        <v>0</v>
      </c>
      <c r="AA77" s="78">
        <f>SUM(AA78:AA93)</f>
        <v>0</v>
      </c>
      <c r="AB77" s="78">
        <f>SUM(AB78:AB93)</f>
        <v>0</v>
      </c>
      <c r="AC77" s="80"/>
    </row>
    <row r="78" spans="1:29" x14ac:dyDescent="0.25">
      <c r="A78" s="6" t="s">
        <v>61</v>
      </c>
      <c r="B78" s="6" t="s">
        <v>17</v>
      </c>
      <c r="C78" s="6" t="s">
        <v>32</v>
      </c>
      <c r="D78" s="7" t="s">
        <v>37</v>
      </c>
      <c r="E78" s="55">
        <f t="shared" si="27"/>
        <v>23460</v>
      </c>
      <c r="F78" s="37"/>
      <c r="G78" s="13"/>
      <c r="H78" s="12">
        <v>23460</v>
      </c>
      <c r="I78" s="13"/>
      <c r="J78" s="13"/>
      <c r="K78" s="13"/>
      <c r="L78" s="14"/>
      <c r="M78" s="154">
        <f t="shared" si="28"/>
        <v>0</v>
      </c>
      <c r="N78" s="15"/>
      <c r="O78" s="13"/>
      <c r="P78" s="25"/>
      <c r="Q78" s="13"/>
      <c r="R78" s="13"/>
      <c r="S78" s="13"/>
      <c r="T78" s="14"/>
      <c r="U78" s="207">
        <f t="shared" si="29"/>
        <v>23460</v>
      </c>
      <c r="V78" s="37"/>
      <c r="W78" s="13"/>
      <c r="X78" s="12">
        <v>23460</v>
      </c>
      <c r="Y78" s="13"/>
      <c r="Z78" s="13"/>
      <c r="AA78" s="13"/>
      <c r="AB78" s="14"/>
      <c r="AC78" s="16"/>
    </row>
    <row r="79" spans="1:29" ht="25.5" x14ac:dyDescent="0.25">
      <c r="A79" s="6" t="s">
        <v>62</v>
      </c>
      <c r="B79" s="6" t="s">
        <v>17</v>
      </c>
      <c r="C79" s="6" t="s">
        <v>32</v>
      </c>
      <c r="D79" s="7" t="s">
        <v>37</v>
      </c>
      <c r="E79" s="55">
        <f t="shared" si="27"/>
        <v>13582.26</v>
      </c>
      <c r="F79" s="37"/>
      <c r="G79" s="13"/>
      <c r="H79" s="12">
        <v>13582.26</v>
      </c>
      <c r="I79" s="13"/>
      <c r="J79" s="13"/>
      <c r="K79" s="13"/>
      <c r="L79" s="14"/>
      <c r="M79" s="154">
        <f t="shared" si="28"/>
        <v>0</v>
      </c>
      <c r="N79" s="15"/>
      <c r="O79" s="13"/>
      <c r="P79" s="25"/>
      <c r="Q79" s="13"/>
      <c r="R79" s="13"/>
      <c r="S79" s="13"/>
      <c r="T79" s="14"/>
      <c r="U79" s="207">
        <f t="shared" si="29"/>
        <v>13582.26</v>
      </c>
      <c r="V79" s="37"/>
      <c r="W79" s="13"/>
      <c r="X79" s="12">
        <v>13582.26</v>
      </c>
      <c r="Y79" s="13"/>
      <c r="Z79" s="13"/>
      <c r="AA79" s="13"/>
      <c r="AB79" s="14"/>
      <c r="AC79" s="16"/>
    </row>
    <row r="80" spans="1:29" ht="25.5" x14ac:dyDescent="0.25">
      <c r="A80" s="6" t="s">
        <v>63</v>
      </c>
      <c r="B80" s="6" t="s">
        <v>17</v>
      </c>
      <c r="C80" s="6" t="s">
        <v>32</v>
      </c>
      <c r="D80" s="7" t="s">
        <v>37</v>
      </c>
      <c r="E80" s="55">
        <f t="shared" si="27"/>
        <v>56280</v>
      </c>
      <c r="F80" s="37"/>
      <c r="G80" s="13"/>
      <c r="H80" s="12">
        <v>56280</v>
      </c>
      <c r="I80" s="13"/>
      <c r="J80" s="13"/>
      <c r="K80" s="13"/>
      <c r="L80" s="14"/>
      <c r="M80" s="154">
        <f t="shared" si="28"/>
        <v>0</v>
      </c>
      <c r="N80" s="15"/>
      <c r="O80" s="13"/>
      <c r="P80" s="25"/>
      <c r="Q80" s="13"/>
      <c r="R80" s="13"/>
      <c r="S80" s="13"/>
      <c r="T80" s="14"/>
      <c r="U80" s="207">
        <f t="shared" si="29"/>
        <v>56280</v>
      </c>
      <c r="V80" s="37"/>
      <c r="W80" s="13"/>
      <c r="X80" s="12">
        <v>56280</v>
      </c>
      <c r="Y80" s="13"/>
      <c r="Z80" s="13"/>
      <c r="AA80" s="13"/>
      <c r="AB80" s="14"/>
      <c r="AC80" s="16"/>
    </row>
    <row r="81" spans="1:29" x14ac:dyDescent="0.25">
      <c r="A81" s="6" t="s">
        <v>98</v>
      </c>
      <c r="B81" s="6" t="s">
        <v>17</v>
      </c>
      <c r="C81" s="6" t="s">
        <v>32</v>
      </c>
      <c r="D81" s="7" t="s">
        <v>37</v>
      </c>
      <c r="E81" s="55">
        <f t="shared" si="27"/>
        <v>54588.959999999999</v>
      </c>
      <c r="F81" s="37"/>
      <c r="G81" s="13"/>
      <c r="H81" s="12">
        <v>54588.959999999999</v>
      </c>
      <c r="I81" s="13"/>
      <c r="J81" s="13"/>
      <c r="K81" s="13"/>
      <c r="L81" s="14"/>
      <c r="M81" s="154">
        <f t="shared" si="28"/>
        <v>0</v>
      </c>
      <c r="N81" s="15"/>
      <c r="O81" s="13"/>
      <c r="P81" s="25"/>
      <c r="Q81" s="13"/>
      <c r="R81" s="13"/>
      <c r="S81" s="13"/>
      <c r="T81" s="14"/>
      <c r="U81" s="207">
        <f t="shared" si="29"/>
        <v>54588.959999999999</v>
      </c>
      <c r="V81" s="37"/>
      <c r="W81" s="13"/>
      <c r="X81" s="12">
        <v>54588.959999999999</v>
      </c>
      <c r="Y81" s="13"/>
      <c r="Z81" s="13"/>
      <c r="AA81" s="13"/>
      <c r="AB81" s="14"/>
      <c r="AC81" s="16"/>
    </row>
    <row r="82" spans="1:29" ht="28.5" customHeight="1" x14ac:dyDescent="0.25">
      <c r="A82" s="6" t="s">
        <v>143</v>
      </c>
      <c r="B82" s="6" t="s">
        <v>17</v>
      </c>
      <c r="C82" s="6" t="s">
        <v>32</v>
      </c>
      <c r="D82" s="7" t="s">
        <v>37</v>
      </c>
      <c r="E82" s="55">
        <f t="shared" si="27"/>
        <v>8000</v>
      </c>
      <c r="F82" s="37"/>
      <c r="G82" s="13"/>
      <c r="H82" s="12">
        <f>20400-12400</f>
        <v>8000</v>
      </c>
      <c r="I82" s="13"/>
      <c r="J82" s="13"/>
      <c r="K82" s="13"/>
      <c r="L82" s="14"/>
      <c r="M82" s="154">
        <f t="shared" si="28"/>
        <v>0</v>
      </c>
      <c r="N82" s="15"/>
      <c r="O82" s="13"/>
      <c r="P82" s="25"/>
      <c r="Q82" s="13"/>
      <c r="R82" s="13"/>
      <c r="S82" s="13"/>
      <c r="T82" s="14"/>
      <c r="U82" s="207">
        <f t="shared" si="29"/>
        <v>8000</v>
      </c>
      <c r="V82" s="37"/>
      <c r="W82" s="13"/>
      <c r="X82" s="12">
        <f>20400-12400</f>
        <v>8000</v>
      </c>
      <c r="Y82" s="13"/>
      <c r="Z82" s="13"/>
      <c r="AA82" s="13"/>
      <c r="AB82" s="14"/>
      <c r="AC82" s="16"/>
    </row>
    <row r="83" spans="1:29" ht="36.75" customHeight="1" x14ac:dyDescent="0.25">
      <c r="A83" s="6" t="s">
        <v>96</v>
      </c>
      <c r="B83" s="6" t="s">
        <v>17</v>
      </c>
      <c r="C83" s="6" t="s">
        <v>32</v>
      </c>
      <c r="D83" s="7" t="s">
        <v>37</v>
      </c>
      <c r="E83" s="55">
        <f t="shared" si="27"/>
        <v>50400</v>
      </c>
      <c r="F83" s="37"/>
      <c r="G83" s="13"/>
      <c r="H83" s="12">
        <v>50400</v>
      </c>
      <c r="I83" s="13"/>
      <c r="J83" s="13"/>
      <c r="K83" s="13"/>
      <c r="L83" s="14"/>
      <c r="M83" s="154">
        <f t="shared" si="28"/>
        <v>0</v>
      </c>
      <c r="N83" s="15"/>
      <c r="O83" s="13"/>
      <c r="P83" s="25"/>
      <c r="Q83" s="13"/>
      <c r="R83" s="13"/>
      <c r="S83" s="13"/>
      <c r="T83" s="14"/>
      <c r="U83" s="207">
        <f t="shared" si="29"/>
        <v>50400</v>
      </c>
      <c r="V83" s="37"/>
      <c r="W83" s="13"/>
      <c r="X83" s="12">
        <v>50400</v>
      </c>
      <c r="Y83" s="13"/>
      <c r="Z83" s="13"/>
      <c r="AA83" s="13"/>
      <c r="AB83" s="14"/>
      <c r="AC83" s="16"/>
    </row>
    <row r="84" spans="1:29" x14ac:dyDescent="0.25">
      <c r="A84" s="6" t="s">
        <v>97</v>
      </c>
      <c r="B84" s="6" t="s">
        <v>17</v>
      </c>
      <c r="C84" s="6" t="s">
        <v>32</v>
      </c>
      <c r="D84" s="7" t="s">
        <v>37</v>
      </c>
      <c r="E84" s="55">
        <f t="shared" si="27"/>
        <v>2712</v>
      </c>
      <c r="F84" s="37"/>
      <c r="G84" s="13"/>
      <c r="H84" s="12">
        <v>2712</v>
      </c>
      <c r="I84" s="13"/>
      <c r="J84" s="13"/>
      <c r="K84" s="13"/>
      <c r="L84" s="14"/>
      <c r="M84" s="154">
        <f t="shared" si="28"/>
        <v>0</v>
      </c>
      <c r="N84" s="15"/>
      <c r="O84" s="13"/>
      <c r="P84" s="25"/>
      <c r="Q84" s="13"/>
      <c r="R84" s="13"/>
      <c r="S84" s="13"/>
      <c r="T84" s="14"/>
      <c r="U84" s="207">
        <f t="shared" si="29"/>
        <v>2712</v>
      </c>
      <c r="V84" s="37"/>
      <c r="W84" s="13"/>
      <c r="X84" s="12">
        <v>2712</v>
      </c>
      <c r="Y84" s="13"/>
      <c r="Z84" s="13"/>
      <c r="AA84" s="13"/>
      <c r="AB84" s="14"/>
      <c r="AC84" s="16"/>
    </row>
    <row r="85" spans="1:29" x14ac:dyDescent="0.25">
      <c r="A85" s="6" t="s">
        <v>99</v>
      </c>
      <c r="B85" s="6" t="s">
        <v>17</v>
      </c>
      <c r="C85" s="6" t="s">
        <v>32</v>
      </c>
      <c r="D85" s="7" t="s">
        <v>37</v>
      </c>
      <c r="E85" s="55">
        <f t="shared" si="27"/>
        <v>23928</v>
      </c>
      <c r="F85" s="37"/>
      <c r="G85" s="13"/>
      <c r="H85" s="12">
        <v>23928</v>
      </c>
      <c r="I85" s="13"/>
      <c r="J85" s="13"/>
      <c r="K85" s="13"/>
      <c r="L85" s="14"/>
      <c r="M85" s="154">
        <f t="shared" si="28"/>
        <v>0</v>
      </c>
      <c r="N85" s="15"/>
      <c r="O85" s="13"/>
      <c r="P85" s="25"/>
      <c r="Q85" s="13"/>
      <c r="R85" s="13"/>
      <c r="S85" s="13"/>
      <c r="T85" s="14"/>
      <c r="U85" s="207">
        <f t="shared" si="29"/>
        <v>23928</v>
      </c>
      <c r="V85" s="37"/>
      <c r="W85" s="13"/>
      <c r="X85" s="12">
        <v>23928</v>
      </c>
      <c r="Y85" s="13"/>
      <c r="Z85" s="13"/>
      <c r="AA85" s="13"/>
      <c r="AB85" s="14"/>
      <c r="AC85" s="16"/>
    </row>
    <row r="86" spans="1:29" x14ac:dyDescent="0.25">
      <c r="A86" s="6" t="s">
        <v>100</v>
      </c>
      <c r="B86" s="6" t="s">
        <v>17</v>
      </c>
      <c r="C86" s="6" t="s">
        <v>32</v>
      </c>
      <c r="D86" s="7" t="s">
        <v>37</v>
      </c>
      <c r="E86" s="55">
        <f t="shared" si="27"/>
        <v>16910</v>
      </c>
      <c r="F86" s="37"/>
      <c r="G86" s="13"/>
      <c r="H86" s="25">
        <f>13372.2+2427.8+1110</f>
        <v>16910</v>
      </c>
      <c r="I86" s="24"/>
      <c r="J86" s="13"/>
      <c r="K86" s="13"/>
      <c r="L86" s="14"/>
      <c r="M86" s="154">
        <f t="shared" si="28"/>
        <v>0</v>
      </c>
      <c r="N86" s="15"/>
      <c r="O86" s="13"/>
      <c r="P86" s="25"/>
      <c r="Q86" s="13"/>
      <c r="R86" s="13"/>
      <c r="S86" s="13"/>
      <c r="T86" s="14"/>
      <c r="U86" s="207">
        <f t="shared" si="29"/>
        <v>16910</v>
      </c>
      <c r="V86" s="37"/>
      <c r="W86" s="13"/>
      <c r="X86" s="25">
        <f>13372.2+2427.8+1110</f>
        <v>16910</v>
      </c>
      <c r="Y86" s="24"/>
      <c r="Z86" s="13"/>
      <c r="AA86" s="13"/>
      <c r="AB86" s="14"/>
      <c r="AC86" s="16"/>
    </row>
    <row r="87" spans="1:29" x14ac:dyDescent="0.25">
      <c r="A87" s="6" t="s">
        <v>132</v>
      </c>
      <c r="B87" s="6" t="s">
        <v>17</v>
      </c>
      <c r="C87" s="6" t="s">
        <v>32</v>
      </c>
      <c r="D87" s="7" t="s">
        <v>37</v>
      </c>
      <c r="E87" s="55">
        <f t="shared" si="27"/>
        <v>2550</v>
      </c>
      <c r="F87" s="37"/>
      <c r="G87" s="13"/>
      <c r="H87" s="12">
        <v>2550</v>
      </c>
      <c r="I87" s="13"/>
      <c r="J87" s="13"/>
      <c r="K87" s="13"/>
      <c r="L87" s="14"/>
      <c r="M87" s="154">
        <f t="shared" si="28"/>
        <v>0</v>
      </c>
      <c r="N87" s="15"/>
      <c r="O87" s="13"/>
      <c r="P87" s="25"/>
      <c r="Q87" s="13"/>
      <c r="R87" s="13"/>
      <c r="S87" s="13"/>
      <c r="T87" s="14"/>
      <c r="U87" s="207">
        <f t="shared" si="29"/>
        <v>2550</v>
      </c>
      <c r="V87" s="37"/>
      <c r="W87" s="13"/>
      <c r="X87" s="12">
        <v>2550</v>
      </c>
      <c r="Y87" s="13"/>
      <c r="Z87" s="13"/>
      <c r="AA87" s="13"/>
      <c r="AB87" s="14"/>
      <c r="AC87" s="16"/>
    </row>
    <row r="88" spans="1:29" x14ac:dyDescent="0.25">
      <c r="A88" s="6" t="s">
        <v>101</v>
      </c>
      <c r="B88" s="6" t="s">
        <v>17</v>
      </c>
      <c r="C88" s="6" t="s">
        <v>32</v>
      </c>
      <c r="D88" s="7" t="s">
        <v>37</v>
      </c>
      <c r="E88" s="55">
        <f t="shared" si="27"/>
        <v>18376.23</v>
      </c>
      <c r="F88" s="37"/>
      <c r="G88" s="13"/>
      <c r="H88" s="13">
        <f>5100+13276.23</f>
        <v>18376.23</v>
      </c>
      <c r="I88" s="24"/>
      <c r="J88" s="13"/>
      <c r="K88" s="13"/>
      <c r="L88" s="14"/>
      <c r="M88" s="154">
        <f t="shared" si="28"/>
        <v>0</v>
      </c>
      <c r="N88" s="15"/>
      <c r="O88" s="13"/>
      <c r="P88" s="25"/>
      <c r="Q88" s="13"/>
      <c r="R88" s="13"/>
      <c r="S88" s="13"/>
      <c r="T88" s="14"/>
      <c r="U88" s="207">
        <f t="shared" si="29"/>
        <v>18376.23</v>
      </c>
      <c r="V88" s="37"/>
      <c r="W88" s="13"/>
      <c r="X88" s="13">
        <f>5100+13276.23</f>
        <v>18376.23</v>
      </c>
      <c r="Y88" s="24"/>
      <c r="Z88" s="13"/>
      <c r="AA88" s="13"/>
      <c r="AB88" s="14"/>
      <c r="AC88" s="16"/>
    </row>
    <row r="89" spans="1:29" x14ac:dyDescent="0.25">
      <c r="A89" s="6" t="s">
        <v>139</v>
      </c>
      <c r="B89" s="6" t="s">
        <v>17</v>
      </c>
      <c r="C89" s="6" t="s">
        <v>32</v>
      </c>
      <c r="D89" s="7" t="s">
        <v>37</v>
      </c>
      <c r="E89" s="189">
        <f t="shared" ref="E89" si="30">F89+G89+H89+J89+K89+L89</f>
        <v>3780</v>
      </c>
      <c r="F89" s="37"/>
      <c r="G89" s="13"/>
      <c r="H89" s="13">
        <v>3780</v>
      </c>
      <c r="I89" s="24"/>
      <c r="J89" s="13"/>
      <c r="K89" s="13"/>
      <c r="L89" s="14"/>
      <c r="M89" s="154">
        <f t="shared" ref="M89:M93" si="31">N89+O89+P89+R89+S89+T89</f>
        <v>0</v>
      </c>
      <c r="N89" s="15"/>
      <c r="O89" s="13"/>
      <c r="P89" s="25"/>
      <c r="Q89" s="13"/>
      <c r="R89" s="13"/>
      <c r="S89" s="13"/>
      <c r="T89" s="14"/>
      <c r="U89" s="207">
        <f t="shared" si="29"/>
        <v>3780</v>
      </c>
      <c r="V89" s="37"/>
      <c r="W89" s="13"/>
      <c r="X89" s="13">
        <v>3780</v>
      </c>
      <c r="Y89" s="24"/>
      <c r="Z89" s="13"/>
      <c r="AA89" s="13"/>
      <c r="AB89" s="14"/>
      <c r="AC89" s="16"/>
    </row>
    <row r="90" spans="1:29" x14ac:dyDescent="0.25">
      <c r="A90" s="6" t="s">
        <v>150</v>
      </c>
      <c r="B90" s="6" t="s">
        <v>17</v>
      </c>
      <c r="C90" s="6" t="s">
        <v>32</v>
      </c>
      <c r="D90" s="7" t="s">
        <v>37</v>
      </c>
      <c r="E90" s="190">
        <f>H90</f>
        <v>26130.18</v>
      </c>
      <c r="F90" s="37"/>
      <c r="G90" s="13"/>
      <c r="H90" s="13">
        <v>26130.18</v>
      </c>
      <c r="I90" s="24"/>
      <c r="J90" s="13"/>
      <c r="K90" s="13"/>
      <c r="L90" s="14"/>
      <c r="M90" s="154">
        <f t="shared" si="31"/>
        <v>0</v>
      </c>
      <c r="N90" s="15"/>
      <c r="O90" s="13"/>
      <c r="P90" s="25"/>
      <c r="Q90" s="53"/>
      <c r="R90" s="13"/>
      <c r="S90" s="13"/>
      <c r="T90" s="14"/>
      <c r="U90" s="190">
        <f>X90</f>
        <v>26130.18</v>
      </c>
      <c r="V90" s="37"/>
      <c r="W90" s="13"/>
      <c r="X90" s="13">
        <v>26130.18</v>
      </c>
      <c r="Y90" s="24"/>
      <c r="Z90" s="13"/>
      <c r="AA90" s="13"/>
      <c r="AB90" s="14"/>
      <c r="AC90" s="16"/>
    </row>
    <row r="91" spans="1:29" ht="38.25" x14ac:dyDescent="0.25">
      <c r="A91" s="6" t="s">
        <v>151</v>
      </c>
      <c r="B91" s="6" t="s">
        <v>17</v>
      </c>
      <c r="C91" s="6" t="s">
        <v>32</v>
      </c>
      <c r="D91" s="7" t="s">
        <v>37</v>
      </c>
      <c r="E91" s="190">
        <f>H91</f>
        <v>10602.73</v>
      </c>
      <c r="F91" s="37"/>
      <c r="G91" s="13"/>
      <c r="H91" s="13">
        <v>10602.73</v>
      </c>
      <c r="I91" s="24"/>
      <c r="J91" s="13"/>
      <c r="K91" s="13"/>
      <c r="L91" s="14"/>
      <c r="M91" s="154">
        <f t="shared" si="31"/>
        <v>0</v>
      </c>
      <c r="N91" s="15"/>
      <c r="O91" s="13"/>
      <c r="P91" s="25"/>
      <c r="Q91" s="53"/>
      <c r="R91" s="13"/>
      <c r="S91" s="13"/>
      <c r="T91" s="14"/>
      <c r="U91" s="190">
        <f>X91</f>
        <v>10602.73</v>
      </c>
      <c r="V91" s="37"/>
      <c r="W91" s="13"/>
      <c r="X91" s="13">
        <v>10602.73</v>
      </c>
      <c r="Y91" s="24"/>
      <c r="Z91" s="13"/>
      <c r="AA91" s="13"/>
      <c r="AB91" s="14"/>
      <c r="AC91" s="16"/>
    </row>
    <row r="92" spans="1:29" x14ac:dyDescent="0.25">
      <c r="A92" s="6" t="s">
        <v>156</v>
      </c>
      <c r="B92" s="6" t="s">
        <v>17</v>
      </c>
      <c r="C92" s="6" t="s">
        <v>32</v>
      </c>
      <c r="D92" s="7" t="s">
        <v>37</v>
      </c>
      <c r="E92" s="190">
        <f>H92</f>
        <v>2319.33</v>
      </c>
      <c r="F92" s="37"/>
      <c r="G92" s="13"/>
      <c r="H92" s="13">
        <v>2319.33</v>
      </c>
      <c r="I92" s="24"/>
      <c r="J92" s="13"/>
      <c r="K92" s="13"/>
      <c r="L92" s="14"/>
      <c r="M92" s="154">
        <f t="shared" si="31"/>
        <v>0</v>
      </c>
      <c r="N92" s="15"/>
      <c r="O92" s="13"/>
      <c r="P92" s="25"/>
      <c r="Q92" s="53"/>
      <c r="R92" s="13"/>
      <c r="S92" s="13"/>
      <c r="T92" s="14"/>
      <c r="U92" s="190">
        <f>X92</f>
        <v>2319.33</v>
      </c>
      <c r="V92" s="37"/>
      <c r="W92" s="13"/>
      <c r="X92" s="13">
        <v>2319.33</v>
      </c>
      <c r="Y92" s="24"/>
      <c r="Z92" s="13"/>
      <c r="AA92" s="13"/>
      <c r="AB92" s="14"/>
      <c r="AC92" s="16"/>
    </row>
    <row r="93" spans="1:29" x14ac:dyDescent="0.25">
      <c r="A93" s="6" t="s">
        <v>157</v>
      </c>
      <c r="B93" s="6" t="s">
        <v>17</v>
      </c>
      <c r="C93" s="6" t="s">
        <v>32</v>
      </c>
      <c r="D93" s="7" t="s">
        <v>37</v>
      </c>
      <c r="E93" s="190">
        <f>H93</f>
        <v>2475</v>
      </c>
      <c r="F93" s="37"/>
      <c r="G93" s="13"/>
      <c r="H93" s="13">
        <v>2475</v>
      </c>
      <c r="I93" s="24"/>
      <c r="J93" s="13"/>
      <c r="K93" s="13"/>
      <c r="L93" s="14"/>
      <c r="M93" s="154">
        <f t="shared" si="31"/>
        <v>0</v>
      </c>
      <c r="N93" s="15"/>
      <c r="O93" s="13"/>
      <c r="P93" s="25"/>
      <c r="Q93" s="53"/>
      <c r="R93" s="13"/>
      <c r="S93" s="13"/>
      <c r="T93" s="14"/>
      <c r="U93" s="190">
        <f>X93</f>
        <v>2475</v>
      </c>
      <c r="V93" s="37"/>
      <c r="W93" s="13"/>
      <c r="X93" s="13">
        <v>2475</v>
      </c>
      <c r="Y93" s="24"/>
      <c r="Z93" s="13"/>
      <c r="AA93" s="13"/>
      <c r="AB93" s="14"/>
      <c r="AC93" s="16"/>
    </row>
    <row r="94" spans="1:29" s="115" customFormat="1" ht="25.5" x14ac:dyDescent="0.25">
      <c r="A94" s="101" t="s">
        <v>36</v>
      </c>
      <c r="B94" s="101" t="s">
        <v>51</v>
      </c>
      <c r="C94" s="101" t="s">
        <v>32</v>
      </c>
      <c r="D94" s="108" t="s">
        <v>37</v>
      </c>
      <c r="E94" s="94">
        <f t="shared" si="27"/>
        <v>9501.2899999999991</v>
      </c>
      <c r="F94" s="110"/>
      <c r="G94" s="110"/>
      <c r="H94" s="110">
        <f>SUM(H95:H95)</f>
        <v>8459.2199999999993</v>
      </c>
      <c r="I94" s="110">
        <f>SUM(I95:I95)</f>
        <v>0</v>
      </c>
      <c r="J94" s="110">
        <f>SUM(J95:J95)</f>
        <v>0</v>
      </c>
      <c r="K94" s="110">
        <f>SUM(K95:K95)</f>
        <v>0</v>
      </c>
      <c r="L94" s="110">
        <f>SUM(L95:L95)</f>
        <v>1042.07</v>
      </c>
      <c r="M94" s="154">
        <f t="shared" si="28"/>
        <v>0</v>
      </c>
      <c r="N94" s="110">
        <f t="shared" ref="N94:T94" si="32">SUM(N95:N95)</f>
        <v>0</v>
      </c>
      <c r="O94" s="110">
        <f t="shared" si="32"/>
        <v>0</v>
      </c>
      <c r="P94" s="110">
        <f t="shared" si="32"/>
        <v>0</v>
      </c>
      <c r="Q94" s="110">
        <f t="shared" si="32"/>
        <v>0</v>
      </c>
      <c r="R94" s="110">
        <f t="shared" si="32"/>
        <v>0</v>
      </c>
      <c r="S94" s="110">
        <f t="shared" si="32"/>
        <v>0</v>
      </c>
      <c r="T94" s="110">
        <f t="shared" si="32"/>
        <v>0</v>
      </c>
      <c r="U94" s="94">
        <f t="shared" ref="U94:U103" si="33">V94+W94+X94+Z94+AA94+AB94</f>
        <v>9501.2899999999991</v>
      </c>
      <c r="V94" s="110"/>
      <c r="W94" s="110"/>
      <c r="X94" s="110">
        <f>SUM(X95:X95)</f>
        <v>8459.2199999999993</v>
      </c>
      <c r="Y94" s="110">
        <f>SUM(Y95:Y95)</f>
        <v>0</v>
      </c>
      <c r="Z94" s="110">
        <f>SUM(Z95:Z95)</f>
        <v>0</v>
      </c>
      <c r="AA94" s="110">
        <f>SUM(AA95:AA95)</f>
        <v>0</v>
      </c>
      <c r="AB94" s="110">
        <f>SUM(AB95:AB95)</f>
        <v>1042.07</v>
      </c>
      <c r="AC94" s="97"/>
    </row>
    <row r="95" spans="1:29" x14ac:dyDescent="0.25">
      <c r="A95" s="6" t="s">
        <v>64</v>
      </c>
      <c r="B95" s="6" t="s">
        <v>51</v>
      </c>
      <c r="C95" s="6" t="s">
        <v>32</v>
      </c>
      <c r="D95" s="7" t="s">
        <v>37</v>
      </c>
      <c r="E95" s="55">
        <f t="shared" si="27"/>
        <v>9501.2899999999991</v>
      </c>
      <c r="F95" s="37"/>
      <c r="G95" s="13"/>
      <c r="H95" s="13">
        <v>8459.2199999999993</v>
      </c>
      <c r="I95" s="24"/>
      <c r="J95" s="13"/>
      <c r="K95" s="13"/>
      <c r="L95" s="14">
        <v>1042.07</v>
      </c>
      <c r="M95" s="154">
        <f t="shared" si="28"/>
        <v>0</v>
      </c>
      <c r="N95" s="15"/>
      <c r="O95" s="13"/>
      <c r="P95" s="25"/>
      <c r="Q95" s="53"/>
      <c r="R95" s="13"/>
      <c r="S95" s="13"/>
      <c r="T95" s="14"/>
      <c r="U95" s="207">
        <f t="shared" si="33"/>
        <v>9501.2899999999991</v>
      </c>
      <c r="V95" s="37"/>
      <c r="W95" s="13"/>
      <c r="X95" s="13">
        <v>8459.2199999999993</v>
      </c>
      <c r="Y95" s="24"/>
      <c r="Z95" s="13"/>
      <c r="AA95" s="13"/>
      <c r="AB95" s="14">
        <v>1042.07</v>
      </c>
      <c r="AC95" s="205"/>
    </row>
    <row r="96" spans="1:29" s="136" customFormat="1" x14ac:dyDescent="0.25">
      <c r="A96" s="129" t="s">
        <v>38</v>
      </c>
      <c r="B96" s="129" t="s">
        <v>84</v>
      </c>
      <c r="C96" s="129" t="s">
        <v>32</v>
      </c>
      <c r="D96" s="130" t="s">
        <v>39</v>
      </c>
      <c r="E96" s="131">
        <f t="shared" si="27"/>
        <v>153363.48000000001</v>
      </c>
      <c r="F96" s="133"/>
      <c r="G96" s="133"/>
      <c r="H96" s="133">
        <f>SUM(H97:H104)</f>
        <v>153363.48000000001</v>
      </c>
      <c r="I96" s="133">
        <f>SUM(I97:I104)</f>
        <v>0</v>
      </c>
      <c r="J96" s="133">
        <f>SUM(J97:J104)</f>
        <v>0</v>
      </c>
      <c r="K96" s="133">
        <f>SUM(K97:K104)</f>
        <v>0</v>
      </c>
      <c r="L96" s="133">
        <f>SUM(L97:L104)</f>
        <v>0</v>
      </c>
      <c r="M96" s="154">
        <f t="shared" si="28"/>
        <v>0</v>
      </c>
      <c r="N96" s="133">
        <f t="shared" ref="N96:T96" si="34">SUM(N97:N104)</f>
        <v>0</v>
      </c>
      <c r="O96" s="133">
        <f t="shared" si="34"/>
        <v>0</v>
      </c>
      <c r="P96" s="133">
        <f t="shared" si="34"/>
        <v>0</v>
      </c>
      <c r="Q96" s="133">
        <f t="shared" si="34"/>
        <v>0</v>
      </c>
      <c r="R96" s="133">
        <f t="shared" si="34"/>
        <v>0</v>
      </c>
      <c r="S96" s="133">
        <f t="shared" si="34"/>
        <v>0</v>
      </c>
      <c r="T96" s="133">
        <f t="shared" si="34"/>
        <v>0</v>
      </c>
      <c r="U96" s="131">
        <f t="shared" si="33"/>
        <v>153363.48000000001</v>
      </c>
      <c r="V96" s="133"/>
      <c r="W96" s="133"/>
      <c r="X96" s="133">
        <f>SUM(X97:X104)</f>
        <v>153363.48000000001</v>
      </c>
      <c r="Y96" s="133">
        <f>SUM(Y97:Y104)</f>
        <v>0</v>
      </c>
      <c r="Z96" s="133">
        <f>SUM(Z97:Z104)</f>
        <v>0</v>
      </c>
      <c r="AA96" s="133">
        <f>SUM(AA97:AA104)</f>
        <v>0</v>
      </c>
      <c r="AB96" s="133">
        <f>SUM(AB97:AB104)</f>
        <v>0</v>
      </c>
      <c r="AC96" s="135"/>
    </row>
    <row r="97" spans="1:29" ht="25.5" x14ac:dyDescent="0.25">
      <c r="A97" s="6" t="s">
        <v>102</v>
      </c>
      <c r="B97" s="6" t="s">
        <v>84</v>
      </c>
      <c r="C97" s="6" t="s">
        <v>32</v>
      </c>
      <c r="D97" s="7" t="s">
        <v>39</v>
      </c>
      <c r="E97" s="195">
        <f t="shared" ref="E97" si="35">F97+G97+H97+J97+K97+L97</f>
        <v>3925.02</v>
      </c>
      <c r="F97" s="37"/>
      <c r="G97" s="13"/>
      <c r="H97" s="13">
        <v>3925.02</v>
      </c>
      <c r="I97" s="13"/>
      <c r="J97" s="13"/>
      <c r="K97" s="13"/>
      <c r="L97" s="14"/>
      <c r="M97" s="154">
        <f t="shared" ref="M97" si="36">N97+O97+P97+R97+S97+T97</f>
        <v>0</v>
      </c>
      <c r="N97" s="15"/>
      <c r="O97" s="13"/>
      <c r="P97" s="25"/>
      <c r="Q97" s="13"/>
      <c r="R97" s="13"/>
      <c r="S97" s="13"/>
      <c r="T97" s="14"/>
      <c r="U97" s="207">
        <f t="shared" si="33"/>
        <v>3925.02</v>
      </c>
      <c r="V97" s="37"/>
      <c r="W97" s="13"/>
      <c r="X97" s="13">
        <v>3925.02</v>
      </c>
      <c r="Y97" s="13"/>
      <c r="Z97" s="13"/>
      <c r="AA97" s="13"/>
      <c r="AB97" s="14"/>
      <c r="AC97" s="16"/>
    </row>
    <row r="98" spans="1:29" x14ac:dyDescent="0.25">
      <c r="A98" s="6" t="s">
        <v>145</v>
      </c>
      <c r="B98" s="6" t="s">
        <v>84</v>
      </c>
      <c r="C98" s="6" t="s">
        <v>32</v>
      </c>
      <c r="D98" s="7" t="s">
        <v>39</v>
      </c>
      <c r="E98" s="55">
        <f t="shared" si="27"/>
        <v>15600</v>
      </c>
      <c r="F98" s="37"/>
      <c r="G98" s="13"/>
      <c r="H98" s="13">
        <v>15600</v>
      </c>
      <c r="I98" s="13"/>
      <c r="J98" s="13"/>
      <c r="K98" s="13"/>
      <c r="L98" s="14"/>
      <c r="M98" s="154">
        <f t="shared" si="28"/>
        <v>0</v>
      </c>
      <c r="N98" s="15"/>
      <c r="O98" s="13"/>
      <c r="P98" s="25"/>
      <c r="Q98" s="13"/>
      <c r="R98" s="13"/>
      <c r="S98" s="13"/>
      <c r="T98" s="14"/>
      <c r="U98" s="207">
        <f t="shared" si="33"/>
        <v>15600</v>
      </c>
      <c r="V98" s="37"/>
      <c r="W98" s="13"/>
      <c r="X98" s="13">
        <v>15600</v>
      </c>
      <c r="Y98" s="13"/>
      <c r="Z98" s="13"/>
      <c r="AA98" s="13"/>
      <c r="AB98" s="14"/>
      <c r="AC98" s="16"/>
    </row>
    <row r="99" spans="1:29" x14ac:dyDescent="0.25">
      <c r="A99" s="6" t="s">
        <v>103</v>
      </c>
      <c r="B99" s="6" t="s">
        <v>84</v>
      </c>
      <c r="C99" s="6" t="s">
        <v>32</v>
      </c>
      <c r="D99" s="7" t="s">
        <v>39</v>
      </c>
      <c r="E99" s="55">
        <f t="shared" si="27"/>
        <v>28830</v>
      </c>
      <c r="F99" s="37"/>
      <c r="G99" s="13"/>
      <c r="H99" s="13">
        <f>40000-11700+530</f>
        <v>28830</v>
      </c>
      <c r="I99" s="13"/>
      <c r="J99" s="13"/>
      <c r="K99" s="13"/>
      <c r="L99" s="14"/>
      <c r="M99" s="154">
        <f t="shared" si="28"/>
        <v>0</v>
      </c>
      <c r="N99" s="15"/>
      <c r="O99" s="13"/>
      <c r="P99" s="25"/>
      <c r="Q99" s="13"/>
      <c r="R99" s="13"/>
      <c r="S99" s="13"/>
      <c r="T99" s="14"/>
      <c r="U99" s="207">
        <f t="shared" si="33"/>
        <v>28830</v>
      </c>
      <c r="V99" s="37"/>
      <c r="W99" s="13"/>
      <c r="X99" s="13">
        <f>40000-11700+530</f>
        <v>28830</v>
      </c>
      <c r="Y99" s="13"/>
      <c r="Z99" s="13"/>
      <c r="AA99" s="13"/>
      <c r="AB99" s="14"/>
      <c r="AC99" s="16"/>
    </row>
    <row r="100" spans="1:29" ht="38.25" x14ac:dyDescent="0.25">
      <c r="A100" s="6" t="s">
        <v>104</v>
      </c>
      <c r="B100" s="6" t="s">
        <v>84</v>
      </c>
      <c r="C100" s="6" t="s">
        <v>32</v>
      </c>
      <c r="D100" s="7" t="s">
        <v>39</v>
      </c>
      <c r="E100" s="55">
        <f t="shared" si="27"/>
        <v>40554.080000000002</v>
      </c>
      <c r="F100" s="37"/>
      <c r="G100" s="13"/>
      <c r="H100" s="13">
        <v>40554.080000000002</v>
      </c>
      <c r="I100" s="13"/>
      <c r="J100" s="13"/>
      <c r="K100" s="13"/>
      <c r="L100" s="14"/>
      <c r="M100" s="154">
        <f t="shared" si="28"/>
        <v>0</v>
      </c>
      <c r="N100" s="15"/>
      <c r="O100" s="13"/>
      <c r="P100" s="25"/>
      <c r="Q100" s="13"/>
      <c r="R100" s="13"/>
      <c r="S100" s="13"/>
      <c r="T100" s="14"/>
      <c r="U100" s="207">
        <f t="shared" si="33"/>
        <v>40554.080000000002</v>
      </c>
      <c r="V100" s="37"/>
      <c r="W100" s="13"/>
      <c r="X100" s="13">
        <v>40554.080000000002</v>
      </c>
      <c r="Y100" s="13"/>
      <c r="Z100" s="13"/>
      <c r="AA100" s="13"/>
      <c r="AB100" s="14"/>
      <c r="AC100" s="16"/>
    </row>
    <row r="101" spans="1:29" ht="25.5" x14ac:dyDescent="0.25">
      <c r="A101" s="6" t="s">
        <v>105</v>
      </c>
      <c r="B101" s="6" t="s">
        <v>84</v>
      </c>
      <c r="C101" s="6" t="s">
        <v>32</v>
      </c>
      <c r="D101" s="7" t="s">
        <v>39</v>
      </c>
      <c r="E101" s="198">
        <f t="shared" ref="E101:E102" si="37">F101+G101+H101+J101+K101+L101</f>
        <v>49299.44</v>
      </c>
      <c r="F101" s="37"/>
      <c r="G101" s="13"/>
      <c r="H101" s="13">
        <v>49299.44</v>
      </c>
      <c r="I101" s="13"/>
      <c r="J101" s="13"/>
      <c r="K101" s="13"/>
      <c r="L101" s="14"/>
      <c r="M101" s="154">
        <f t="shared" ref="M101:M103" si="38">N101+O101+P101+R101+S101+T101</f>
        <v>0</v>
      </c>
      <c r="N101" s="15"/>
      <c r="O101" s="13"/>
      <c r="P101" s="25"/>
      <c r="Q101" s="13"/>
      <c r="R101" s="13"/>
      <c r="S101" s="13"/>
      <c r="T101" s="14"/>
      <c r="U101" s="207">
        <f t="shared" si="33"/>
        <v>49299.44</v>
      </c>
      <c r="V101" s="37"/>
      <c r="W101" s="13"/>
      <c r="X101" s="13">
        <v>49299.44</v>
      </c>
      <c r="Y101" s="13"/>
      <c r="Z101" s="13"/>
      <c r="AA101" s="13"/>
      <c r="AB101" s="14"/>
      <c r="AC101" s="16"/>
    </row>
    <row r="102" spans="1:29" ht="25.5" x14ac:dyDescent="0.25">
      <c r="A102" s="6" t="s">
        <v>147</v>
      </c>
      <c r="B102" s="6" t="s">
        <v>84</v>
      </c>
      <c r="C102" s="6" t="s">
        <v>32</v>
      </c>
      <c r="D102" s="7" t="s">
        <v>39</v>
      </c>
      <c r="E102" s="198">
        <f t="shared" si="37"/>
        <v>7154.94</v>
      </c>
      <c r="F102" s="37"/>
      <c r="G102" s="13"/>
      <c r="H102" s="13">
        <v>7154.94</v>
      </c>
      <c r="I102" s="13"/>
      <c r="J102" s="13"/>
      <c r="K102" s="13"/>
      <c r="L102" s="14"/>
      <c r="M102" s="154">
        <f t="shared" si="38"/>
        <v>0</v>
      </c>
      <c r="N102" s="15"/>
      <c r="O102" s="13"/>
      <c r="P102" s="25"/>
      <c r="Q102" s="13"/>
      <c r="R102" s="13"/>
      <c r="S102" s="13"/>
      <c r="T102" s="14"/>
      <c r="U102" s="207">
        <f t="shared" si="33"/>
        <v>7154.94</v>
      </c>
      <c r="V102" s="37"/>
      <c r="W102" s="13"/>
      <c r="X102" s="13">
        <v>7154.94</v>
      </c>
      <c r="Y102" s="13"/>
      <c r="Z102" s="13"/>
      <c r="AA102" s="13"/>
      <c r="AB102" s="14"/>
      <c r="AC102" s="16"/>
    </row>
    <row r="103" spans="1:29" ht="25.5" x14ac:dyDescent="0.25">
      <c r="A103" s="6" t="s">
        <v>148</v>
      </c>
      <c r="B103" s="6" t="s">
        <v>84</v>
      </c>
      <c r="C103" s="6" t="s">
        <v>32</v>
      </c>
      <c r="D103" s="7" t="s">
        <v>39</v>
      </c>
      <c r="E103" s="200">
        <f t="shared" ref="E103" si="39">F103+G103+H103+J103+K103+L103</f>
        <v>8000</v>
      </c>
      <c r="F103" s="37"/>
      <c r="G103" s="13"/>
      <c r="H103" s="13">
        <v>8000</v>
      </c>
      <c r="I103" s="13"/>
      <c r="J103" s="13"/>
      <c r="K103" s="13"/>
      <c r="L103" s="14"/>
      <c r="M103" s="154">
        <f t="shared" si="38"/>
        <v>0</v>
      </c>
      <c r="N103" s="15"/>
      <c r="O103" s="13"/>
      <c r="P103" s="25"/>
      <c r="Q103" s="13"/>
      <c r="R103" s="13"/>
      <c r="S103" s="13"/>
      <c r="T103" s="14"/>
      <c r="U103" s="207">
        <f t="shared" si="33"/>
        <v>8000</v>
      </c>
      <c r="V103" s="37"/>
      <c r="W103" s="13"/>
      <c r="X103" s="13">
        <v>8000</v>
      </c>
      <c r="Y103" s="13"/>
      <c r="Z103" s="13"/>
      <c r="AA103" s="13"/>
      <c r="AB103" s="14"/>
      <c r="AC103" s="16"/>
    </row>
    <row r="104" spans="1:29" ht="38.25" x14ac:dyDescent="0.25">
      <c r="A104" s="6" t="s">
        <v>155</v>
      </c>
      <c r="B104" s="6" t="s">
        <v>84</v>
      </c>
      <c r="C104" s="6" t="s">
        <v>32</v>
      </c>
      <c r="D104" s="7" t="s">
        <v>39</v>
      </c>
      <c r="E104" s="55"/>
      <c r="F104" s="37"/>
      <c r="G104" s="13"/>
      <c r="H104" s="13"/>
      <c r="I104" s="13"/>
      <c r="J104" s="13"/>
      <c r="K104" s="13"/>
      <c r="L104" s="14"/>
      <c r="M104" s="154">
        <f t="shared" si="28"/>
        <v>0</v>
      </c>
      <c r="N104" s="15"/>
      <c r="O104" s="13"/>
      <c r="P104" s="25"/>
      <c r="Q104" s="13"/>
      <c r="R104" s="13"/>
      <c r="S104" s="13"/>
      <c r="T104" s="14"/>
      <c r="U104" s="207"/>
      <c r="V104" s="37"/>
      <c r="W104" s="13"/>
      <c r="X104" s="13"/>
      <c r="Y104" s="13"/>
      <c r="Z104" s="13"/>
      <c r="AA104" s="13"/>
      <c r="AB104" s="14"/>
      <c r="AC104" s="54"/>
    </row>
    <row r="105" spans="1:29" s="81" customFormat="1" x14ac:dyDescent="0.25">
      <c r="A105" s="75" t="s">
        <v>38</v>
      </c>
      <c r="B105" s="75" t="s">
        <v>17</v>
      </c>
      <c r="C105" s="75" t="s">
        <v>32</v>
      </c>
      <c r="D105" s="76" t="s">
        <v>39</v>
      </c>
      <c r="E105" s="68">
        <f t="shared" si="27"/>
        <v>853020.63000000012</v>
      </c>
      <c r="F105" s="84"/>
      <c r="G105" s="84"/>
      <c r="H105" s="84">
        <f>SUM(H106:H113)</f>
        <v>853020.63000000012</v>
      </c>
      <c r="I105" s="84">
        <f>SUM(I106:I113)</f>
        <v>0</v>
      </c>
      <c r="J105" s="84">
        <f>SUM(J106:J113)</f>
        <v>0</v>
      </c>
      <c r="K105" s="84">
        <f>SUM(K106:K113)</f>
        <v>0</v>
      </c>
      <c r="L105" s="84">
        <f>SUM(L106:L113)</f>
        <v>0</v>
      </c>
      <c r="M105" s="154">
        <f t="shared" si="28"/>
        <v>0</v>
      </c>
      <c r="N105" s="84">
        <f t="shared" ref="N105:T105" si="40">SUM(N106:N113)</f>
        <v>0</v>
      </c>
      <c r="O105" s="84">
        <f t="shared" si="40"/>
        <v>0</v>
      </c>
      <c r="P105" s="84">
        <f t="shared" si="40"/>
        <v>0</v>
      </c>
      <c r="Q105" s="84">
        <f t="shared" si="40"/>
        <v>0</v>
      </c>
      <c r="R105" s="84">
        <f t="shared" si="40"/>
        <v>0</v>
      </c>
      <c r="S105" s="84">
        <f t="shared" si="40"/>
        <v>0</v>
      </c>
      <c r="T105" s="84">
        <f t="shared" si="40"/>
        <v>0</v>
      </c>
      <c r="U105" s="68">
        <f t="shared" ref="U105:U124" si="41">V105+W105+X105+Z105+AA105+AB105</f>
        <v>853020.63000000012</v>
      </c>
      <c r="V105" s="84"/>
      <c r="W105" s="84"/>
      <c r="X105" s="84">
        <f>SUM(X106:X113)</f>
        <v>853020.63000000012</v>
      </c>
      <c r="Y105" s="84">
        <f>SUM(Y106:Y113)</f>
        <v>0</v>
      </c>
      <c r="Z105" s="84">
        <f>SUM(Z106:Z113)</f>
        <v>0</v>
      </c>
      <c r="AA105" s="84">
        <f>SUM(AA106:AA113)</f>
        <v>0</v>
      </c>
      <c r="AB105" s="84">
        <f>SUM(AB106:AB113)</f>
        <v>0</v>
      </c>
      <c r="AC105" s="80"/>
    </row>
    <row r="106" spans="1:29" ht="63.75" x14ac:dyDescent="0.25">
      <c r="A106" s="6" t="s">
        <v>106</v>
      </c>
      <c r="B106" s="6" t="s">
        <v>17</v>
      </c>
      <c r="C106" s="6" t="s">
        <v>32</v>
      </c>
      <c r="D106" s="7" t="s">
        <v>39</v>
      </c>
      <c r="E106" s="55">
        <f t="shared" si="27"/>
        <v>68520</v>
      </c>
      <c r="F106" s="37"/>
      <c r="G106" s="13"/>
      <c r="H106" s="13">
        <v>68520</v>
      </c>
      <c r="I106" s="13"/>
      <c r="J106" s="13"/>
      <c r="K106" s="13"/>
      <c r="L106" s="14"/>
      <c r="M106" s="154">
        <f t="shared" si="28"/>
        <v>0</v>
      </c>
      <c r="N106" s="15"/>
      <c r="O106" s="13"/>
      <c r="P106" s="25"/>
      <c r="Q106" s="24"/>
      <c r="R106" s="13"/>
      <c r="S106" s="13"/>
      <c r="T106" s="14"/>
      <c r="U106" s="207">
        <f t="shared" si="41"/>
        <v>68520</v>
      </c>
      <c r="V106" s="37"/>
      <c r="W106" s="13"/>
      <c r="X106" s="13">
        <v>68520</v>
      </c>
      <c r="Y106" s="13"/>
      <c r="Z106" s="13"/>
      <c r="AA106" s="13"/>
      <c r="AB106" s="14"/>
      <c r="AC106" s="16"/>
    </row>
    <row r="107" spans="1:29" x14ac:dyDescent="0.25">
      <c r="A107" s="6" t="s">
        <v>107</v>
      </c>
      <c r="B107" s="6" t="s">
        <v>17</v>
      </c>
      <c r="C107" s="6" t="s">
        <v>32</v>
      </c>
      <c r="D107" s="7" t="s">
        <v>39</v>
      </c>
      <c r="E107" s="55">
        <f t="shared" si="27"/>
        <v>34000</v>
      </c>
      <c r="F107" s="37"/>
      <c r="G107" s="13"/>
      <c r="H107" s="13">
        <f>14395.45+16000+3604.55</f>
        <v>34000</v>
      </c>
      <c r="I107" s="13"/>
      <c r="J107" s="13"/>
      <c r="K107" s="13"/>
      <c r="L107" s="14"/>
      <c r="M107" s="154">
        <f t="shared" si="28"/>
        <v>0</v>
      </c>
      <c r="N107" s="15"/>
      <c r="O107" s="13"/>
      <c r="P107" s="25"/>
      <c r="Q107" s="24"/>
      <c r="R107" s="13"/>
      <c r="S107" s="13"/>
      <c r="T107" s="14"/>
      <c r="U107" s="207">
        <f t="shared" si="41"/>
        <v>34000</v>
      </c>
      <c r="V107" s="37"/>
      <c r="W107" s="13"/>
      <c r="X107" s="13">
        <f>14395.45+16000+3604.55</f>
        <v>34000</v>
      </c>
      <c r="Y107" s="13"/>
      <c r="Z107" s="13"/>
      <c r="AA107" s="13"/>
      <c r="AB107" s="14"/>
      <c r="AC107" s="16"/>
    </row>
    <row r="108" spans="1:29" ht="25.5" x14ac:dyDescent="0.25">
      <c r="A108" s="6" t="s">
        <v>108</v>
      </c>
      <c r="B108" s="6" t="s">
        <v>17</v>
      </c>
      <c r="C108" s="6" t="s">
        <v>32</v>
      </c>
      <c r="D108" s="7" t="s">
        <v>39</v>
      </c>
      <c r="E108" s="55">
        <f t="shared" si="27"/>
        <v>38365.040000000001</v>
      </c>
      <c r="F108" s="37"/>
      <c r="G108" s="13"/>
      <c r="H108" s="13">
        <v>38365.040000000001</v>
      </c>
      <c r="I108" s="13"/>
      <c r="J108" s="13"/>
      <c r="K108" s="13"/>
      <c r="L108" s="14"/>
      <c r="M108" s="154">
        <f t="shared" si="28"/>
        <v>0</v>
      </c>
      <c r="N108" s="15"/>
      <c r="O108" s="13"/>
      <c r="P108" s="25"/>
      <c r="Q108" s="24"/>
      <c r="R108" s="13"/>
      <c r="S108" s="13"/>
      <c r="T108" s="14"/>
      <c r="U108" s="207">
        <f t="shared" si="41"/>
        <v>38365.040000000001</v>
      </c>
      <c r="V108" s="37"/>
      <c r="W108" s="13"/>
      <c r="X108" s="13">
        <v>38365.040000000001</v>
      </c>
      <c r="Y108" s="13"/>
      <c r="Z108" s="13"/>
      <c r="AA108" s="13"/>
      <c r="AB108" s="14"/>
      <c r="AC108" s="16"/>
    </row>
    <row r="109" spans="1:29" ht="25.5" x14ac:dyDescent="0.25">
      <c r="A109" s="6" t="s">
        <v>105</v>
      </c>
      <c r="B109" s="6" t="s">
        <v>17</v>
      </c>
      <c r="C109" s="6" t="s">
        <v>32</v>
      </c>
      <c r="D109" s="7" t="s">
        <v>39</v>
      </c>
      <c r="E109" s="55">
        <f t="shared" si="27"/>
        <v>53698.8</v>
      </c>
      <c r="F109" s="37"/>
      <c r="G109" s="13"/>
      <c r="H109" s="13">
        <v>53698.8</v>
      </c>
      <c r="I109" s="13"/>
      <c r="J109" s="13"/>
      <c r="K109" s="13"/>
      <c r="L109" s="14"/>
      <c r="M109" s="154">
        <f t="shared" si="28"/>
        <v>0</v>
      </c>
      <c r="N109" s="15"/>
      <c r="O109" s="13"/>
      <c r="P109" s="25"/>
      <c r="Q109" s="24"/>
      <c r="R109" s="13"/>
      <c r="S109" s="13"/>
      <c r="T109" s="14"/>
      <c r="U109" s="207">
        <f t="shared" si="41"/>
        <v>53698.8</v>
      </c>
      <c r="V109" s="37"/>
      <c r="W109" s="13"/>
      <c r="X109" s="13">
        <v>53698.8</v>
      </c>
      <c r="Y109" s="13"/>
      <c r="Z109" s="13"/>
      <c r="AA109" s="13"/>
      <c r="AB109" s="14"/>
      <c r="AC109" s="16"/>
    </row>
    <row r="110" spans="1:29" x14ac:dyDescent="0.25">
      <c r="A110" s="6" t="s">
        <v>109</v>
      </c>
      <c r="B110" s="6" t="s">
        <v>17</v>
      </c>
      <c r="C110" s="6" t="s">
        <v>32</v>
      </c>
      <c r="D110" s="7" t="s">
        <v>39</v>
      </c>
      <c r="E110" s="55">
        <f t="shared" si="27"/>
        <v>626426.78</v>
      </c>
      <c r="F110" s="37"/>
      <c r="G110" s="13"/>
      <c r="H110" s="13">
        <v>626426.78</v>
      </c>
      <c r="I110" s="13"/>
      <c r="J110" s="13"/>
      <c r="K110" s="13"/>
      <c r="L110" s="14"/>
      <c r="M110" s="154">
        <f t="shared" si="28"/>
        <v>0</v>
      </c>
      <c r="N110" s="15"/>
      <c r="O110" s="13"/>
      <c r="P110" s="25"/>
      <c r="Q110" s="24"/>
      <c r="R110" s="13"/>
      <c r="S110" s="13"/>
      <c r="T110" s="14"/>
      <c r="U110" s="207">
        <f t="shared" si="41"/>
        <v>626426.78</v>
      </c>
      <c r="V110" s="37"/>
      <c r="W110" s="13"/>
      <c r="X110" s="13">
        <v>626426.78</v>
      </c>
      <c r="Y110" s="13"/>
      <c r="Z110" s="13"/>
      <c r="AA110" s="13"/>
      <c r="AB110" s="14"/>
      <c r="AC110" s="16"/>
    </row>
    <row r="111" spans="1:29" ht="51" x14ac:dyDescent="0.25">
      <c r="A111" s="6" t="s">
        <v>110</v>
      </c>
      <c r="B111" s="6" t="s">
        <v>17</v>
      </c>
      <c r="C111" s="6" t="s">
        <v>32</v>
      </c>
      <c r="D111" s="7" t="s">
        <v>39</v>
      </c>
      <c r="E111" s="55">
        <f t="shared" si="27"/>
        <v>6000</v>
      </c>
      <c r="F111" s="37"/>
      <c r="G111" s="13"/>
      <c r="H111" s="13">
        <v>6000</v>
      </c>
      <c r="I111" s="13"/>
      <c r="J111" s="13"/>
      <c r="K111" s="13"/>
      <c r="L111" s="14"/>
      <c r="M111" s="154">
        <f t="shared" si="28"/>
        <v>0</v>
      </c>
      <c r="N111" s="15"/>
      <c r="O111" s="13"/>
      <c r="P111" s="25"/>
      <c r="Q111" s="24"/>
      <c r="R111" s="13"/>
      <c r="S111" s="13"/>
      <c r="T111" s="14"/>
      <c r="U111" s="207">
        <f t="shared" si="41"/>
        <v>6000</v>
      </c>
      <c r="V111" s="37"/>
      <c r="W111" s="13"/>
      <c r="X111" s="13">
        <v>6000</v>
      </c>
      <c r="Y111" s="13"/>
      <c r="Z111" s="13"/>
      <c r="AA111" s="13"/>
      <c r="AB111" s="14"/>
      <c r="AC111" s="16"/>
    </row>
    <row r="112" spans="1:29" x14ac:dyDescent="0.25">
      <c r="A112" s="6" t="s">
        <v>128</v>
      </c>
      <c r="B112" s="6" t="s">
        <v>17</v>
      </c>
      <c r="C112" s="6" t="s">
        <v>32</v>
      </c>
      <c r="D112" s="7" t="s">
        <v>39</v>
      </c>
      <c r="E112" s="198">
        <f t="shared" ref="E112:E113" si="42">F112+G112+H112+J112+K112+L112</f>
        <v>3720</v>
      </c>
      <c r="F112" s="37"/>
      <c r="G112" s="13"/>
      <c r="H112" s="13">
        <v>3720</v>
      </c>
      <c r="I112" s="13"/>
      <c r="J112" s="13"/>
      <c r="K112" s="13"/>
      <c r="L112" s="14"/>
      <c r="M112" s="154">
        <f t="shared" ref="M112" si="43">N112+O112+P112+R112+S112+T112</f>
        <v>0</v>
      </c>
      <c r="N112" s="15"/>
      <c r="O112" s="13"/>
      <c r="P112" s="25"/>
      <c r="Q112" s="24"/>
      <c r="R112" s="13"/>
      <c r="S112" s="13"/>
      <c r="T112" s="14"/>
      <c r="U112" s="207">
        <f t="shared" si="41"/>
        <v>3720</v>
      </c>
      <c r="V112" s="37"/>
      <c r="W112" s="13"/>
      <c r="X112" s="13">
        <v>3720</v>
      </c>
      <c r="Y112" s="13"/>
      <c r="Z112" s="13"/>
      <c r="AA112" s="13"/>
      <c r="AB112" s="14"/>
      <c r="AC112" s="16"/>
    </row>
    <row r="113" spans="1:29" ht="38.25" x14ac:dyDescent="0.25">
      <c r="A113" s="6" t="s">
        <v>152</v>
      </c>
      <c r="B113" s="6" t="s">
        <v>17</v>
      </c>
      <c r="C113" s="6" t="s">
        <v>32</v>
      </c>
      <c r="D113" s="7" t="s">
        <v>39</v>
      </c>
      <c r="E113" s="55">
        <f t="shared" si="42"/>
        <v>22290.010000000002</v>
      </c>
      <c r="F113" s="37"/>
      <c r="G113" s="13"/>
      <c r="H113" s="13">
        <f>29000-6709.99</f>
        <v>22290.010000000002</v>
      </c>
      <c r="I113" s="13"/>
      <c r="J113" s="13"/>
      <c r="K113" s="13"/>
      <c r="L113" s="14"/>
      <c r="M113" s="154">
        <f t="shared" si="28"/>
        <v>0</v>
      </c>
      <c r="N113" s="15"/>
      <c r="O113" s="13"/>
      <c r="P113" s="25"/>
      <c r="Q113" s="24"/>
      <c r="R113" s="13"/>
      <c r="S113" s="13"/>
      <c r="T113" s="14"/>
      <c r="U113" s="207">
        <f t="shared" si="41"/>
        <v>22290.010000000002</v>
      </c>
      <c r="V113" s="37"/>
      <c r="W113" s="13"/>
      <c r="X113" s="13">
        <f>29000-6709.99</f>
        <v>22290.010000000002</v>
      </c>
      <c r="Y113" s="13"/>
      <c r="Z113" s="13"/>
      <c r="AA113" s="13"/>
      <c r="AB113" s="14"/>
      <c r="AC113" s="54"/>
    </row>
    <row r="114" spans="1:29" s="115" customFormat="1" x14ac:dyDescent="0.25">
      <c r="A114" s="101" t="s">
        <v>38</v>
      </c>
      <c r="B114" s="101" t="s">
        <v>51</v>
      </c>
      <c r="C114" s="101" t="s">
        <v>32</v>
      </c>
      <c r="D114" s="108" t="s">
        <v>39</v>
      </c>
      <c r="E114" s="94">
        <f t="shared" si="27"/>
        <v>200588.56</v>
      </c>
      <c r="F114" s="112"/>
      <c r="G114" s="112"/>
      <c r="H114" s="112">
        <f>SUM(H115:H120)</f>
        <v>160650.73000000001</v>
      </c>
      <c r="I114" s="112">
        <f>SUM(I115:I120)</f>
        <v>0</v>
      </c>
      <c r="J114" s="112">
        <f>SUM(J115:J120)</f>
        <v>0</v>
      </c>
      <c r="K114" s="112">
        <f>SUM(K115:K120)</f>
        <v>0</v>
      </c>
      <c r="L114" s="112">
        <f>SUM(L115:L120)</f>
        <v>39937.83</v>
      </c>
      <c r="M114" s="154">
        <f t="shared" si="28"/>
        <v>0</v>
      </c>
      <c r="N114" s="112">
        <f t="shared" ref="N114:T114" si="44">SUM(N115:N120)</f>
        <v>0</v>
      </c>
      <c r="O114" s="112">
        <f t="shared" si="44"/>
        <v>0</v>
      </c>
      <c r="P114" s="112">
        <f t="shared" si="44"/>
        <v>0</v>
      </c>
      <c r="Q114" s="112">
        <f t="shared" si="44"/>
        <v>0</v>
      </c>
      <c r="R114" s="112">
        <f t="shared" si="44"/>
        <v>0</v>
      </c>
      <c r="S114" s="112">
        <f t="shared" si="44"/>
        <v>0</v>
      </c>
      <c r="T114" s="112">
        <f t="shared" si="44"/>
        <v>0</v>
      </c>
      <c r="U114" s="94">
        <f t="shared" si="41"/>
        <v>200588.56</v>
      </c>
      <c r="V114" s="112"/>
      <c r="W114" s="112"/>
      <c r="X114" s="112">
        <f>SUM(X115:X120)</f>
        <v>160650.73000000001</v>
      </c>
      <c r="Y114" s="112">
        <f>SUM(Y115:Y120)</f>
        <v>0</v>
      </c>
      <c r="Z114" s="112">
        <f>SUM(Z115:Z120)</f>
        <v>0</v>
      </c>
      <c r="AA114" s="112">
        <f>SUM(AA115:AA120)</f>
        <v>0</v>
      </c>
      <c r="AB114" s="112">
        <f>SUM(AB115:AB120)</f>
        <v>39937.83</v>
      </c>
      <c r="AC114" s="97"/>
    </row>
    <row r="115" spans="1:29" x14ac:dyDescent="0.25">
      <c r="A115" s="6" t="s">
        <v>65</v>
      </c>
      <c r="B115" s="6" t="s">
        <v>51</v>
      </c>
      <c r="C115" s="6" t="s">
        <v>32</v>
      </c>
      <c r="D115" s="7" t="s">
        <v>39</v>
      </c>
      <c r="E115" s="55">
        <f t="shared" si="27"/>
        <v>45285.9</v>
      </c>
      <c r="F115" s="37"/>
      <c r="G115" s="13"/>
      <c r="H115" s="13">
        <v>40319.08</v>
      </c>
      <c r="I115" s="13"/>
      <c r="J115" s="13"/>
      <c r="K115" s="13"/>
      <c r="L115" s="14">
        <v>4966.82</v>
      </c>
      <c r="M115" s="154">
        <f t="shared" si="28"/>
        <v>0</v>
      </c>
      <c r="N115" s="15"/>
      <c r="O115" s="13"/>
      <c r="P115" s="25"/>
      <c r="Q115" s="13"/>
      <c r="R115" s="13"/>
      <c r="S115" s="13"/>
      <c r="T115" s="14"/>
      <c r="U115" s="207">
        <f t="shared" si="41"/>
        <v>45285.9</v>
      </c>
      <c r="V115" s="37"/>
      <c r="W115" s="13"/>
      <c r="X115" s="13">
        <v>40319.08</v>
      </c>
      <c r="Y115" s="13"/>
      <c r="Z115" s="13"/>
      <c r="AA115" s="13"/>
      <c r="AB115" s="14">
        <v>4966.82</v>
      </c>
      <c r="AC115" s="16"/>
    </row>
    <row r="116" spans="1:29" x14ac:dyDescent="0.25">
      <c r="A116" s="6" t="s">
        <v>66</v>
      </c>
      <c r="B116" s="6" t="s">
        <v>51</v>
      </c>
      <c r="C116" s="6" t="s">
        <v>32</v>
      </c>
      <c r="D116" s="7" t="s">
        <v>39</v>
      </c>
      <c r="E116" s="55">
        <f t="shared" si="27"/>
        <v>117384.07</v>
      </c>
      <c r="F116" s="37"/>
      <c r="G116" s="13"/>
      <c r="H116" s="13">
        <v>85103.33</v>
      </c>
      <c r="I116" s="13"/>
      <c r="J116" s="13"/>
      <c r="K116" s="13"/>
      <c r="L116" s="14">
        <v>32280.74</v>
      </c>
      <c r="M116" s="154">
        <f t="shared" si="28"/>
        <v>0</v>
      </c>
      <c r="N116" s="15"/>
      <c r="O116" s="13"/>
      <c r="P116" s="25"/>
      <c r="Q116" s="13"/>
      <c r="R116" s="13"/>
      <c r="S116" s="13"/>
      <c r="T116" s="14"/>
      <c r="U116" s="207">
        <f t="shared" si="41"/>
        <v>117384.07</v>
      </c>
      <c r="V116" s="37"/>
      <c r="W116" s="13"/>
      <c r="X116" s="13">
        <v>85103.33</v>
      </c>
      <c r="Y116" s="13"/>
      <c r="Z116" s="13"/>
      <c r="AA116" s="13"/>
      <c r="AB116" s="14">
        <v>32280.74</v>
      </c>
      <c r="AC116" s="16"/>
    </row>
    <row r="117" spans="1:29" x14ac:dyDescent="0.25">
      <c r="A117" s="6" t="s">
        <v>67</v>
      </c>
      <c r="B117" s="6" t="s">
        <v>51</v>
      </c>
      <c r="C117" s="6" t="s">
        <v>32</v>
      </c>
      <c r="D117" s="7" t="s">
        <v>39</v>
      </c>
      <c r="E117" s="55">
        <f t="shared" si="27"/>
        <v>24709.86</v>
      </c>
      <c r="F117" s="37"/>
      <c r="G117" s="13"/>
      <c r="H117" s="13">
        <v>24709.86</v>
      </c>
      <c r="I117" s="13"/>
      <c r="J117" s="13"/>
      <c r="K117" s="13"/>
      <c r="L117" s="14"/>
      <c r="M117" s="154">
        <f t="shared" si="28"/>
        <v>0</v>
      </c>
      <c r="N117" s="15"/>
      <c r="O117" s="13"/>
      <c r="P117" s="25"/>
      <c r="Q117" s="13"/>
      <c r="R117" s="13"/>
      <c r="S117" s="13"/>
      <c r="T117" s="14"/>
      <c r="U117" s="207">
        <f t="shared" si="41"/>
        <v>24709.86</v>
      </c>
      <c r="V117" s="37"/>
      <c r="W117" s="13"/>
      <c r="X117" s="13">
        <v>24709.86</v>
      </c>
      <c r="Y117" s="13"/>
      <c r="Z117" s="13"/>
      <c r="AA117" s="13"/>
      <c r="AB117" s="14"/>
      <c r="AC117" s="54"/>
    </row>
    <row r="118" spans="1:29" ht="25.5" x14ac:dyDescent="0.25">
      <c r="A118" s="6" t="s">
        <v>138</v>
      </c>
      <c r="B118" s="6" t="s">
        <v>51</v>
      </c>
      <c r="C118" s="6" t="s">
        <v>32</v>
      </c>
      <c r="D118" s="7" t="s">
        <v>39</v>
      </c>
      <c r="E118" s="55">
        <f t="shared" si="27"/>
        <v>6550.77</v>
      </c>
      <c r="F118" s="37"/>
      <c r="G118" s="13"/>
      <c r="H118" s="13">
        <v>5832.3</v>
      </c>
      <c r="I118" s="13"/>
      <c r="J118" s="13"/>
      <c r="K118" s="13"/>
      <c r="L118" s="14">
        <v>718.47</v>
      </c>
      <c r="M118" s="154">
        <f t="shared" si="28"/>
        <v>0</v>
      </c>
      <c r="N118" s="15"/>
      <c r="O118" s="13"/>
      <c r="P118" s="25"/>
      <c r="Q118" s="13"/>
      <c r="R118" s="13"/>
      <c r="S118" s="13"/>
      <c r="T118" s="14"/>
      <c r="U118" s="207">
        <f t="shared" si="41"/>
        <v>6550.77</v>
      </c>
      <c r="V118" s="37"/>
      <c r="W118" s="13"/>
      <c r="X118" s="13">
        <v>5832.3</v>
      </c>
      <c r="Y118" s="13"/>
      <c r="Z118" s="13"/>
      <c r="AA118" s="13"/>
      <c r="AB118" s="14">
        <v>718.47</v>
      </c>
      <c r="AC118" s="16"/>
    </row>
    <row r="119" spans="1:29" ht="25.5" x14ac:dyDescent="0.25">
      <c r="A119" s="6" t="s">
        <v>68</v>
      </c>
      <c r="B119" s="6" t="s">
        <v>51</v>
      </c>
      <c r="C119" s="6" t="s">
        <v>32</v>
      </c>
      <c r="D119" s="7" t="s">
        <v>39</v>
      </c>
      <c r="E119" s="55">
        <f t="shared" si="27"/>
        <v>6096.14</v>
      </c>
      <c r="F119" s="37"/>
      <c r="G119" s="13"/>
      <c r="H119" s="13">
        <v>4185.96</v>
      </c>
      <c r="I119" s="13"/>
      <c r="J119" s="13"/>
      <c r="K119" s="13"/>
      <c r="L119" s="14">
        <v>1910.18</v>
      </c>
      <c r="M119" s="154">
        <f t="shared" si="28"/>
        <v>0</v>
      </c>
      <c r="N119" s="15"/>
      <c r="O119" s="13"/>
      <c r="P119" s="25"/>
      <c r="Q119" s="13"/>
      <c r="R119" s="13"/>
      <c r="S119" s="13"/>
      <c r="T119" s="14"/>
      <c r="U119" s="207">
        <f t="shared" si="41"/>
        <v>6096.14</v>
      </c>
      <c r="V119" s="37"/>
      <c r="W119" s="13"/>
      <c r="X119" s="13">
        <v>4185.96</v>
      </c>
      <c r="Y119" s="13"/>
      <c r="Z119" s="13"/>
      <c r="AA119" s="13"/>
      <c r="AB119" s="14">
        <v>1910.18</v>
      </c>
      <c r="AC119" s="52"/>
    </row>
    <row r="120" spans="1:29" x14ac:dyDescent="0.25">
      <c r="A120" s="6" t="s">
        <v>69</v>
      </c>
      <c r="B120" s="6" t="s">
        <v>51</v>
      </c>
      <c r="C120" s="6" t="s">
        <v>32</v>
      </c>
      <c r="D120" s="7" t="s">
        <v>39</v>
      </c>
      <c r="E120" s="55">
        <f t="shared" si="27"/>
        <v>561.81999999999994</v>
      </c>
      <c r="F120" s="37"/>
      <c r="G120" s="13"/>
      <c r="H120" s="26">
        <v>500.2</v>
      </c>
      <c r="I120" s="13"/>
      <c r="J120" s="13"/>
      <c r="K120" s="13"/>
      <c r="L120" s="14">
        <v>61.62</v>
      </c>
      <c r="M120" s="154">
        <f t="shared" si="28"/>
        <v>0</v>
      </c>
      <c r="N120" s="15"/>
      <c r="O120" s="13"/>
      <c r="P120" s="25"/>
      <c r="Q120" s="13"/>
      <c r="R120" s="13"/>
      <c r="S120" s="13"/>
      <c r="T120" s="14"/>
      <c r="U120" s="207">
        <f t="shared" si="41"/>
        <v>561.81999999999994</v>
      </c>
      <c r="V120" s="37"/>
      <c r="W120" s="13"/>
      <c r="X120" s="26">
        <v>500.2</v>
      </c>
      <c r="Y120" s="13"/>
      <c r="Z120" s="13"/>
      <c r="AA120" s="13"/>
      <c r="AB120" s="14">
        <v>61.62</v>
      </c>
      <c r="AC120" s="16"/>
    </row>
    <row r="121" spans="1:29" s="81" customFormat="1" x14ac:dyDescent="0.25">
      <c r="A121" s="75" t="s">
        <v>38</v>
      </c>
      <c r="B121" s="75" t="s">
        <v>17</v>
      </c>
      <c r="C121" s="75" t="s">
        <v>32</v>
      </c>
      <c r="D121" s="76" t="s">
        <v>70</v>
      </c>
      <c r="E121" s="68">
        <f t="shared" si="27"/>
        <v>8880.2999999999993</v>
      </c>
      <c r="F121" s="77"/>
      <c r="G121" s="77"/>
      <c r="H121" s="77">
        <f t="shared" ref="H121:T121" si="45">H122</f>
        <v>8880.2999999999993</v>
      </c>
      <c r="I121" s="77">
        <f t="shared" si="45"/>
        <v>0</v>
      </c>
      <c r="J121" s="77">
        <f t="shared" si="45"/>
        <v>0</v>
      </c>
      <c r="K121" s="77">
        <f t="shared" si="45"/>
        <v>0</v>
      </c>
      <c r="L121" s="77">
        <f t="shared" si="45"/>
        <v>0</v>
      </c>
      <c r="M121" s="154">
        <f t="shared" si="28"/>
        <v>0</v>
      </c>
      <c r="N121" s="77">
        <f t="shared" si="45"/>
        <v>0</v>
      </c>
      <c r="O121" s="77">
        <f t="shared" si="45"/>
        <v>0</v>
      </c>
      <c r="P121" s="77">
        <f t="shared" si="45"/>
        <v>0</v>
      </c>
      <c r="Q121" s="77">
        <f t="shared" si="45"/>
        <v>0</v>
      </c>
      <c r="R121" s="77">
        <f t="shared" si="45"/>
        <v>0</v>
      </c>
      <c r="S121" s="77">
        <f t="shared" si="45"/>
        <v>0</v>
      </c>
      <c r="T121" s="77">
        <f t="shared" si="45"/>
        <v>0</v>
      </c>
      <c r="U121" s="68">
        <f t="shared" si="41"/>
        <v>8880.2999999999993</v>
      </c>
      <c r="V121" s="77"/>
      <c r="W121" s="77"/>
      <c r="X121" s="77">
        <f t="shared" ref="X121:AB121" si="46">X122</f>
        <v>8880.2999999999993</v>
      </c>
      <c r="Y121" s="77">
        <f t="shared" si="46"/>
        <v>0</v>
      </c>
      <c r="Z121" s="77">
        <f t="shared" si="46"/>
        <v>0</v>
      </c>
      <c r="AA121" s="77">
        <f t="shared" si="46"/>
        <v>0</v>
      </c>
      <c r="AB121" s="77">
        <f t="shared" si="46"/>
        <v>0</v>
      </c>
      <c r="AC121" s="16"/>
    </row>
    <row r="122" spans="1:29" ht="33" customHeight="1" x14ac:dyDescent="0.25">
      <c r="A122" s="6" t="s">
        <v>111</v>
      </c>
      <c r="B122" s="6" t="s">
        <v>17</v>
      </c>
      <c r="C122" s="6" t="s">
        <v>32</v>
      </c>
      <c r="D122" s="7" t="s">
        <v>70</v>
      </c>
      <c r="E122" s="55">
        <f t="shared" si="27"/>
        <v>8880.2999999999993</v>
      </c>
      <c r="F122" s="37"/>
      <c r="G122" s="13"/>
      <c r="H122" s="13">
        <v>8880.2999999999993</v>
      </c>
      <c r="I122" s="13"/>
      <c r="J122" s="13"/>
      <c r="K122" s="13"/>
      <c r="L122" s="14"/>
      <c r="M122" s="154">
        <f t="shared" si="28"/>
        <v>0</v>
      </c>
      <c r="N122" s="15"/>
      <c r="O122" s="13"/>
      <c r="P122" s="25"/>
      <c r="Q122" s="13"/>
      <c r="R122" s="13"/>
      <c r="S122" s="13"/>
      <c r="T122" s="14"/>
      <c r="U122" s="207">
        <f t="shared" si="41"/>
        <v>8880.2999999999993</v>
      </c>
      <c r="V122" s="37"/>
      <c r="W122" s="13"/>
      <c r="X122" s="13">
        <v>8880.2999999999993</v>
      </c>
      <c r="Y122" s="13"/>
      <c r="Z122" s="13"/>
      <c r="AA122" s="13"/>
      <c r="AB122" s="14"/>
      <c r="AC122" s="16"/>
    </row>
    <row r="123" spans="1:29" s="115" customFormat="1" x14ac:dyDescent="0.25">
      <c r="A123" s="101" t="s">
        <v>38</v>
      </c>
      <c r="B123" s="101" t="s">
        <v>51</v>
      </c>
      <c r="C123" s="101" t="s">
        <v>32</v>
      </c>
      <c r="D123" s="108" t="s">
        <v>70</v>
      </c>
      <c r="E123" s="94">
        <f t="shared" si="27"/>
        <v>1108.3599999999999</v>
      </c>
      <c r="F123" s="112"/>
      <c r="G123" s="112"/>
      <c r="H123" s="112">
        <f t="shared" ref="H123:T123" si="47">H124</f>
        <v>986.8</v>
      </c>
      <c r="I123" s="112">
        <f t="shared" si="47"/>
        <v>0</v>
      </c>
      <c r="J123" s="112">
        <f t="shared" si="47"/>
        <v>0</v>
      </c>
      <c r="K123" s="112">
        <f t="shared" si="47"/>
        <v>0</v>
      </c>
      <c r="L123" s="112">
        <f t="shared" si="47"/>
        <v>121.56</v>
      </c>
      <c r="M123" s="154">
        <f t="shared" si="28"/>
        <v>0</v>
      </c>
      <c r="N123" s="112">
        <f t="shared" si="47"/>
        <v>0</v>
      </c>
      <c r="O123" s="112">
        <f t="shared" si="47"/>
        <v>0</v>
      </c>
      <c r="P123" s="112">
        <f t="shared" si="47"/>
        <v>0</v>
      </c>
      <c r="Q123" s="112">
        <f t="shared" si="47"/>
        <v>0</v>
      </c>
      <c r="R123" s="112">
        <f t="shared" si="47"/>
        <v>0</v>
      </c>
      <c r="S123" s="112">
        <f t="shared" si="47"/>
        <v>0</v>
      </c>
      <c r="T123" s="112">
        <f t="shared" si="47"/>
        <v>0</v>
      </c>
      <c r="U123" s="94">
        <f t="shared" si="41"/>
        <v>1108.3599999999999</v>
      </c>
      <c r="V123" s="112"/>
      <c r="W123" s="112"/>
      <c r="X123" s="112">
        <f t="shared" ref="X123:AB123" si="48">X124</f>
        <v>986.8</v>
      </c>
      <c r="Y123" s="112">
        <f t="shared" si="48"/>
        <v>0</v>
      </c>
      <c r="Z123" s="112">
        <f t="shared" si="48"/>
        <v>0</v>
      </c>
      <c r="AA123" s="112">
        <f t="shared" si="48"/>
        <v>0</v>
      </c>
      <c r="AB123" s="112">
        <f t="shared" si="48"/>
        <v>121.56</v>
      </c>
      <c r="AC123" s="114"/>
    </row>
    <row r="124" spans="1:29" ht="25.5" x14ac:dyDescent="0.25">
      <c r="A124" s="6" t="s">
        <v>71</v>
      </c>
      <c r="B124" s="6" t="s">
        <v>51</v>
      </c>
      <c r="C124" s="6" t="s">
        <v>32</v>
      </c>
      <c r="D124" s="7" t="s">
        <v>70</v>
      </c>
      <c r="E124" s="55">
        <f t="shared" si="27"/>
        <v>1108.3599999999999</v>
      </c>
      <c r="F124" s="37"/>
      <c r="G124" s="13"/>
      <c r="H124" s="13">
        <v>986.8</v>
      </c>
      <c r="I124" s="13"/>
      <c r="J124" s="13"/>
      <c r="K124" s="13"/>
      <c r="L124" s="14">
        <v>121.56</v>
      </c>
      <c r="M124" s="154">
        <f t="shared" si="28"/>
        <v>0</v>
      </c>
      <c r="N124" s="15"/>
      <c r="O124" s="13"/>
      <c r="P124" s="25"/>
      <c r="Q124" s="13"/>
      <c r="R124" s="13"/>
      <c r="S124" s="13"/>
      <c r="T124" s="14"/>
      <c r="U124" s="207">
        <f t="shared" si="41"/>
        <v>1108.3599999999999</v>
      </c>
      <c r="V124" s="37"/>
      <c r="W124" s="13"/>
      <c r="X124" s="13">
        <v>986.8</v>
      </c>
      <c r="Y124" s="13"/>
      <c r="Z124" s="13"/>
      <c r="AA124" s="13"/>
      <c r="AB124" s="14">
        <v>121.56</v>
      </c>
      <c r="AC124" s="16"/>
    </row>
    <row r="125" spans="1:29" s="136" customFormat="1" ht="25.5" x14ac:dyDescent="0.25">
      <c r="A125" s="129" t="s">
        <v>40</v>
      </c>
      <c r="B125" s="129" t="s">
        <v>84</v>
      </c>
      <c r="C125" s="129" t="s">
        <v>32</v>
      </c>
      <c r="D125" s="130" t="s">
        <v>41</v>
      </c>
      <c r="E125" s="196">
        <v>0</v>
      </c>
      <c r="F125" s="132"/>
      <c r="G125" s="132"/>
      <c r="H125" s="132">
        <v>0</v>
      </c>
      <c r="I125" s="132">
        <v>0</v>
      </c>
      <c r="J125" s="132">
        <v>0</v>
      </c>
      <c r="K125" s="132">
        <v>0</v>
      </c>
      <c r="L125" s="132">
        <v>0</v>
      </c>
      <c r="M125" s="154">
        <f t="shared" si="28"/>
        <v>0</v>
      </c>
      <c r="N125" s="132">
        <v>0</v>
      </c>
      <c r="O125" s="132">
        <v>0</v>
      </c>
      <c r="P125" s="132">
        <v>0</v>
      </c>
      <c r="Q125" s="132">
        <v>0</v>
      </c>
      <c r="R125" s="132">
        <v>0</v>
      </c>
      <c r="S125" s="132">
        <v>0</v>
      </c>
      <c r="T125" s="132">
        <v>0</v>
      </c>
      <c r="U125" s="196">
        <v>0</v>
      </c>
      <c r="V125" s="132"/>
      <c r="W125" s="132"/>
      <c r="X125" s="132">
        <v>0</v>
      </c>
      <c r="Y125" s="132">
        <v>0</v>
      </c>
      <c r="Z125" s="132">
        <v>0</v>
      </c>
      <c r="AA125" s="132">
        <v>0</v>
      </c>
      <c r="AB125" s="132">
        <v>0</v>
      </c>
      <c r="AC125" s="135"/>
    </row>
    <row r="126" spans="1:29" s="81" customFormat="1" ht="25.5" x14ac:dyDescent="0.25">
      <c r="A126" s="75" t="s">
        <v>40</v>
      </c>
      <c r="B126" s="75" t="s">
        <v>17</v>
      </c>
      <c r="C126" s="75" t="s">
        <v>32</v>
      </c>
      <c r="D126" s="76" t="s">
        <v>41</v>
      </c>
      <c r="E126" s="194">
        <f>F126+G126+H126+J126+K126+L126</f>
        <v>0</v>
      </c>
      <c r="F126" s="77"/>
      <c r="G126" s="77"/>
      <c r="H126" s="77">
        <v>0</v>
      </c>
      <c r="I126" s="77">
        <v>0</v>
      </c>
      <c r="J126" s="77">
        <v>0</v>
      </c>
      <c r="K126" s="77">
        <v>0</v>
      </c>
      <c r="L126" s="77">
        <v>0</v>
      </c>
      <c r="M126" s="154">
        <v>0</v>
      </c>
      <c r="N126" s="77">
        <v>0</v>
      </c>
      <c r="O126" s="77">
        <v>0</v>
      </c>
      <c r="P126" s="77">
        <v>0</v>
      </c>
      <c r="Q126" s="192"/>
      <c r="R126" s="77">
        <v>0</v>
      </c>
      <c r="S126" s="77">
        <v>0</v>
      </c>
      <c r="T126" s="77">
        <v>0</v>
      </c>
      <c r="U126" s="194">
        <f>V126+W126+X126+Z126+AA126+AB126</f>
        <v>0</v>
      </c>
      <c r="V126" s="77"/>
      <c r="W126" s="77"/>
      <c r="X126" s="77">
        <v>0</v>
      </c>
      <c r="Y126" s="77">
        <v>0</v>
      </c>
      <c r="Z126" s="77">
        <v>0</v>
      </c>
      <c r="AA126" s="77">
        <v>0</v>
      </c>
      <c r="AB126" s="77">
        <v>0</v>
      </c>
      <c r="AC126" s="85"/>
    </row>
    <row r="127" spans="1:29" x14ac:dyDescent="0.25">
      <c r="A127" s="6" t="s">
        <v>133</v>
      </c>
      <c r="B127" s="6" t="s">
        <v>17</v>
      </c>
      <c r="C127" s="6" t="s">
        <v>32</v>
      </c>
      <c r="D127" s="7" t="s">
        <v>41</v>
      </c>
      <c r="E127" s="55">
        <f t="shared" si="27"/>
        <v>0</v>
      </c>
      <c r="F127" s="37"/>
      <c r="G127" s="13"/>
      <c r="H127" s="13"/>
      <c r="I127" s="24"/>
      <c r="J127" s="13"/>
      <c r="K127" s="13"/>
      <c r="L127" s="14"/>
      <c r="M127" s="154">
        <f t="shared" si="28"/>
        <v>0</v>
      </c>
      <c r="N127" s="15"/>
      <c r="O127" s="13"/>
      <c r="P127" s="25">
        <v>0</v>
      </c>
      <c r="Q127" s="13"/>
      <c r="R127" s="13"/>
      <c r="S127" s="13"/>
      <c r="T127" s="14"/>
      <c r="U127" s="207">
        <f t="shared" ref="U127:U133" si="49">V127+W127+X127+Z127+AA127+AB127</f>
        <v>0</v>
      </c>
      <c r="V127" s="37"/>
      <c r="W127" s="13"/>
      <c r="X127" s="13"/>
      <c r="Y127" s="24"/>
      <c r="Z127" s="13"/>
      <c r="AA127" s="13"/>
      <c r="AB127" s="14"/>
      <c r="AC127" s="54"/>
    </row>
    <row r="128" spans="1:29" s="127" customFormat="1" ht="25.5" x14ac:dyDescent="0.25">
      <c r="A128" s="119" t="s">
        <v>42</v>
      </c>
      <c r="B128" s="119" t="s">
        <v>24</v>
      </c>
      <c r="C128" s="119" t="s">
        <v>32</v>
      </c>
      <c r="D128" s="120" t="s">
        <v>43</v>
      </c>
      <c r="E128" s="121">
        <f t="shared" si="27"/>
        <v>2560</v>
      </c>
      <c r="F128" s="122"/>
      <c r="G128" s="122"/>
      <c r="H128" s="122">
        <f t="shared" ref="H128:T128" si="50">H129</f>
        <v>0</v>
      </c>
      <c r="I128" s="208">
        <f t="shared" si="50"/>
        <v>963324097</v>
      </c>
      <c r="J128" s="122">
        <f t="shared" si="50"/>
        <v>0</v>
      </c>
      <c r="K128" s="122">
        <f t="shared" si="50"/>
        <v>2560</v>
      </c>
      <c r="L128" s="122">
        <f t="shared" si="50"/>
        <v>0</v>
      </c>
      <c r="M128" s="154">
        <f t="shared" si="28"/>
        <v>0</v>
      </c>
      <c r="N128" s="122">
        <f t="shared" si="50"/>
        <v>0</v>
      </c>
      <c r="O128" s="122">
        <f t="shared" si="50"/>
        <v>0</v>
      </c>
      <c r="P128" s="122">
        <f t="shared" si="50"/>
        <v>0</v>
      </c>
      <c r="Q128" s="122">
        <f t="shared" si="50"/>
        <v>0</v>
      </c>
      <c r="R128" s="122">
        <f t="shared" si="50"/>
        <v>0</v>
      </c>
      <c r="S128" s="122">
        <f t="shared" si="50"/>
        <v>0</v>
      </c>
      <c r="T128" s="122">
        <f t="shared" si="50"/>
        <v>0</v>
      </c>
      <c r="U128" s="121">
        <f t="shared" si="49"/>
        <v>2560</v>
      </c>
      <c r="V128" s="122"/>
      <c r="W128" s="122"/>
      <c r="X128" s="122">
        <f t="shared" ref="X128:AB128" si="51">X129</f>
        <v>0</v>
      </c>
      <c r="Y128" s="122">
        <f t="shared" si="51"/>
        <v>963324097</v>
      </c>
      <c r="Z128" s="122">
        <f t="shared" si="51"/>
        <v>0</v>
      </c>
      <c r="AA128" s="122">
        <f t="shared" si="51"/>
        <v>2560</v>
      </c>
      <c r="AB128" s="122">
        <f t="shared" si="51"/>
        <v>0</v>
      </c>
      <c r="AC128" s="126"/>
    </row>
    <row r="129" spans="1:29" x14ac:dyDescent="0.25">
      <c r="A129" s="6" t="s">
        <v>72</v>
      </c>
      <c r="B129" s="6" t="s">
        <v>24</v>
      </c>
      <c r="C129" s="6" t="s">
        <v>32</v>
      </c>
      <c r="D129" s="7" t="s">
        <v>43</v>
      </c>
      <c r="E129" s="55">
        <f t="shared" si="27"/>
        <v>2560</v>
      </c>
      <c r="F129" s="37"/>
      <c r="G129" s="13"/>
      <c r="H129" s="13"/>
      <c r="I129" s="24">
        <v>963324097</v>
      </c>
      <c r="J129" s="13"/>
      <c r="K129" s="13">
        <v>2560</v>
      </c>
      <c r="L129" s="14"/>
      <c r="M129" s="154">
        <f t="shared" si="28"/>
        <v>0</v>
      </c>
      <c r="N129" s="15"/>
      <c r="O129" s="13"/>
      <c r="P129" s="25"/>
      <c r="Q129" s="13"/>
      <c r="R129" s="13"/>
      <c r="S129" s="13"/>
      <c r="T129" s="14"/>
      <c r="U129" s="207">
        <f t="shared" si="49"/>
        <v>2560</v>
      </c>
      <c r="V129" s="37"/>
      <c r="W129" s="13"/>
      <c r="X129" s="13"/>
      <c r="Y129" s="24">
        <v>963324097</v>
      </c>
      <c r="Z129" s="13"/>
      <c r="AA129" s="13">
        <v>2560</v>
      </c>
      <c r="AB129" s="14"/>
      <c r="AC129" s="16"/>
    </row>
    <row r="130" spans="1:29" s="136" customFormat="1" ht="25.5" x14ac:dyDescent="0.25">
      <c r="A130" s="129" t="s">
        <v>42</v>
      </c>
      <c r="B130" s="129" t="s">
        <v>84</v>
      </c>
      <c r="C130" s="129" t="s">
        <v>32</v>
      </c>
      <c r="D130" s="130" t="s">
        <v>43</v>
      </c>
      <c r="E130" s="131">
        <f t="shared" si="27"/>
        <v>191892.15</v>
      </c>
      <c r="F130" s="132"/>
      <c r="G130" s="132"/>
      <c r="H130" s="132">
        <f>SUM(H131:H134)</f>
        <v>191892.15</v>
      </c>
      <c r="I130" s="132">
        <f>SUM(I131:I134)</f>
        <v>0</v>
      </c>
      <c r="J130" s="132">
        <f>SUM(J131:J134)</f>
        <v>0</v>
      </c>
      <c r="K130" s="132">
        <f>SUM(K131:K134)</f>
        <v>0</v>
      </c>
      <c r="L130" s="132">
        <f>SUM(L131:L134)</f>
        <v>0</v>
      </c>
      <c r="M130" s="154">
        <f t="shared" si="28"/>
        <v>0</v>
      </c>
      <c r="N130" s="132">
        <f t="shared" ref="N130:T130" si="52">SUM(N131:N134)</f>
        <v>0</v>
      </c>
      <c r="O130" s="132">
        <f t="shared" si="52"/>
        <v>0</v>
      </c>
      <c r="P130" s="132">
        <f t="shared" si="52"/>
        <v>0</v>
      </c>
      <c r="Q130" s="132">
        <f t="shared" si="52"/>
        <v>0</v>
      </c>
      <c r="R130" s="132">
        <f t="shared" si="52"/>
        <v>0</v>
      </c>
      <c r="S130" s="132">
        <f t="shared" si="52"/>
        <v>0</v>
      </c>
      <c r="T130" s="132">
        <f t="shared" si="52"/>
        <v>0</v>
      </c>
      <c r="U130" s="131">
        <f t="shared" si="49"/>
        <v>191892.15</v>
      </c>
      <c r="V130" s="132"/>
      <c r="W130" s="132"/>
      <c r="X130" s="132">
        <f>SUM(X131:X134)</f>
        <v>191892.15</v>
      </c>
      <c r="Y130" s="132">
        <f>SUM(Y131:Y134)</f>
        <v>0</v>
      </c>
      <c r="Z130" s="132">
        <f>SUM(Z131:Z134)</f>
        <v>0</v>
      </c>
      <c r="AA130" s="132">
        <f>SUM(AA131:AA134)</f>
        <v>0</v>
      </c>
      <c r="AB130" s="132">
        <f>SUM(AB131:AB134)</f>
        <v>0</v>
      </c>
      <c r="AC130" s="16"/>
    </row>
    <row r="131" spans="1:29" x14ac:dyDescent="0.25">
      <c r="A131" s="6" t="s">
        <v>114</v>
      </c>
      <c r="B131" s="6" t="s">
        <v>84</v>
      </c>
      <c r="C131" s="6" t="s">
        <v>32</v>
      </c>
      <c r="D131" s="7" t="s">
        <v>43</v>
      </c>
      <c r="E131" s="55">
        <f t="shared" si="27"/>
        <v>55684.75</v>
      </c>
      <c r="F131" s="37"/>
      <c r="G131" s="13"/>
      <c r="H131" s="13">
        <v>55684.75</v>
      </c>
      <c r="I131" s="13"/>
      <c r="J131" s="13"/>
      <c r="K131" s="13"/>
      <c r="L131" s="14"/>
      <c r="M131" s="154">
        <f t="shared" si="28"/>
        <v>0</v>
      </c>
      <c r="N131" s="15"/>
      <c r="O131" s="13"/>
      <c r="P131" s="25"/>
      <c r="Q131" s="13"/>
      <c r="R131" s="13"/>
      <c r="S131" s="13"/>
      <c r="T131" s="14"/>
      <c r="U131" s="207">
        <f t="shared" si="49"/>
        <v>55684.75</v>
      </c>
      <c r="V131" s="37"/>
      <c r="W131" s="13"/>
      <c r="X131" s="13">
        <v>55684.75</v>
      </c>
      <c r="Y131" s="13"/>
      <c r="Z131" s="13"/>
      <c r="AA131" s="13"/>
      <c r="AB131" s="14"/>
      <c r="AC131" s="54"/>
    </row>
    <row r="132" spans="1:29" x14ac:dyDescent="0.25">
      <c r="A132" s="6" t="s">
        <v>146</v>
      </c>
      <c r="B132" s="6" t="s">
        <v>84</v>
      </c>
      <c r="C132" s="6" t="s">
        <v>32</v>
      </c>
      <c r="D132" s="7" t="s">
        <v>43</v>
      </c>
      <c r="E132" s="197">
        <f t="shared" ref="E132" si="53">F132+G132+H132+J132+K132+L132</f>
        <v>55674.75</v>
      </c>
      <c r="F132" s="37"/>
      <c r="G132" s="13"/>
      <c r="H132" s="13">
        <v>55674.75</v>
      </c>
      <c r="I132" s="13"/>
      <c r="J132" s="13"/>
      <c r="K132" s="13"/>
      <c r="L132" s="14"/>
      <c r="M132" s="154">
        <f t="shared" ref="M132" si="54">N132+O132+P132+R132+S132+T132</f>
        <v>0</v>
      </c>
      <c r="N132" s="15"/>
      <c r="O132" s="13"/>
      <c r="P132" s="25"/>
      <c r="Q132" s="13"/>
      <c r="R132" s="13"/>
      <c r="S132" s="13"/>
      <c r="T132" s="14"/>
      <c r="U132" s="207">
        <f t="shared" si="49"/>
        <v>55674.75</v>
      </c>
      <c r="V132" s="37"/>
      <c r="W132" s="13"/>
      <c r="X132" s="13">
        <v>55674.75</v>
      </c>
      <c r="Y132" s="13"/>
      <c r="Z132" s="13"/>
      <c r="AA132" s="13"/>
      <c r="AB132" s="14"/>
      <c r="AC132" s="54"/>
    </row>
    <row r="133" spans="1:29" x14ac:dyDescent="0.25">
      <c r="A133" s="6" t="s">
        <v>115</v>
      </c>
      <c r="B133" s="6" t="s">
        <v>84</v>
      </c>
      <c r="C133" s="6" t="s">
        <v>32</v>
      </c>
      <c r="D133" s="7" t="s">
        <v>43</v>
      </c>
      <c r="E133" s="198">
        <f t="shared" ref="E133" si="55">F133+G133+H133+J133+K133+L133</f>
        <v>36273.660000000003</v>
      </c>
      <c r="F133" s="37"/>
      <c r="G133" s="13"/>
      <c r="H133" s="13">
        <v>36273.660000000003</v>
      </c>
      <c r="I133" s="13"/>
      <c r="J133" s="13"/>
      <c r="K133" s="13"/>
      <c r="L133" s="14"/>
      <c r="M133" s="154">
        <f t="shared" ref="M133" si="56">N133+O133+P133+R133+S133+T133</f>
        <v>0</v>
      </c>
      <c r="N133" s="15"/>
      <c r="O133" s="13"/>
      <c r="P133" s="25"/>
      <c r="Q133" s="13"/>
      <c r="R133" s="13"/>
      <c r="S133" s="13"/>
      <c r="T133" s="14"/>
      <c r="U133" s="207">
        <f t="shared" si="49"/>
        <v>36273.660000000003</v>
      </c>
      <c r="V133" s="37"/>
      <c r="W133" s="13"/>
      <c r="X133" s="13">
        <v>36273.660000000003</v>
      </c>
      <c r="Y133" s="13"/>
      <c r="Z133" s="13"/>
      <c r="AA133" s="13"/>
      <c r="AB133" s="14"/>
      <c r="AC133" s="16"/>
    </row>
    <row r="134" spans="1:29" x14ac:dyDescent="0.25">
      <c r="A134" s="6" t="s">
        <v>149</v>
      </c>
      <c r="B134" s="6" t="s">
        <v>84</v>
      </c>
      <c r="C134" s="6" t="s">
        <v>32</v>
      </c>
      <c r="D134" s="7" t="s">
        <v>43</v>
      </c>
      <c r="E134" s="199">
        <v>15475</v>
      </c>
      <c r="F134" s="37"/>
      <c r="G134" s="13"/>
      <c r="H134" s="13">
        <v>44258.99</v>
      </c>
      <c r="I134" s="13"/>
      <c r="J134" s="13"/>
      <c r="K134" s="13"/>
      <c r="L134" s="14"/>
      <c r="M134" s="154">
        <f t="shared" ref="M134" si="57">N134+O134+P134+R134+S134+T134</f>
        <v>0</v>
      </c>
      <c r="N134" s="15"/>
      <c r="O134" s="13"/>
      <c r="P134" s="25"/>
      <c r="Q134" s="13"/>
      <c r="R134" s="13"/>
      <c r="S134" s="13"/>
      <c r="T134" s="14"/>
      <c r="U134" s="207">
        <v>15475</v>
      </c>
      <c r="V134" s="37"/>
      <c r="W134" s="13"/>
      <c r="X134" s="13">
        <v>44258.99</v>
      </c>
      <c r="Y134" s="13"/>
      <c r="Z134" s="13"/>
      <c r="AA134" s="13"/>
      <c r="AB134" s="14"/>
      <c r="AC134" s="16"/>
    </row>
    <row r="135" spans="1:29" s="81" customFormat="1" ht="25.5" x14ac:dyDescent="0.25">
      <c r="A135" s="75" t="s">
        <v>42</v>
      </c>
      <c r="B135" s="75" t="s">
        <v>17</v>
      </c>
      <c r="C135" s="75" t="s">
        <v>32</v>
      </c>
      <c r="D135" s="76" t="s">
        <v>43</v>
      </c>
      <c r="E135" s="68">
        <f t="shared" ref="E135:E164" si="58">F135+G135+H135+J135+K135+L135</f>
        <v>0</v>
      </c>
      <c r="F135" s="77"/>
      <c r="G135" s="77"/>
      <c r="H135" s="77">
        <f>SUM(H136:H139)</f>
        <v>0</v>
      </c>
      <c r="I135" s="77">
        <f>SUM(I136:I139)</f>
        <v>0</v>
      </c>
      <c r="J135" s="77">
        <f>SUM(J136:J139)</f>
        <v>0</v>
      </c>
      <c r="K135" s="77">
        <f>SUM(K136:K139)</f>
        <v>0</v>
      </c>
      <c r="L135" s="77">
        <f>SUM(L136:L139)</f>
        <v>0</v>
      </c>
      <c r="M135" s="154">
        <f t="shared" ref="M135:M161" si="59">N135+O135+P135+R135+S135+T135</f>
        <v>0</v>
      </c>
      <c r="N135" s="77">
        <f t="shared" ref="N135:T135" si="60">SUM(N136:N139)</f>
        <v>0</v>
      </c>
      <c r="O135" s="77">
        <f t="shared" si="60"/>
        <v>0</v>
      </c>
      <c r="P135" s="77">
        <f t="shared" si="60"/>
        <v>0</v>
      </c>
      <c r="Q135" s="77">
        <f t="shared" si="60"/>
        <v>0</v>
      </c>
      <c r="R135" s="77">
        <f t="shared" si="60"/>
        <v>0</v>
      </c>
      <c r="S135" s="77">
        <f t="shared" si="60"/>
        <v>0</v>
      </c>
      <c r="T135" s="77">
        <f t="shared" si="60"/>
        <v>0</v>
      </c>
      <c r="U135" s="68">
        <f t="shared" ref="U135:U147" si="61">V135+W135+X135+Z135+AA135+AB135</f>
        <v>0</v>
      </c>
      <c r="V135" s="77"/>
      <c r="W135" s="77"/>
      <c r="X135" s="77">
        <f>SUM(X136:X139)</f>
        <v>0</v>
      </c>
      <c r="Y135" s="77">
        <f>SUM(Y136:Y139)</f>
        <v>0</v>
      </c>
      <c r="Z135" s="77">
        <f>SUM(Z136:Z139)</f>
        <v>0</v>
      </c>
      <c r="AA135" s="77">
        <f>SUM(AA136:AA139)</f>
        <v>0</v>
      </c>
      <c r="AB135" s="77">
        <f>SUM(AB136:AB139)</f>
        <v>0</v>
      </c>
      <c r="AC135" s="80"/>
    </row>
    <row r="136" spans="1:29" x14ac:dyDescent="0.25">
      <c r="A136" s="6" t="s">
        <v>116</v>
      </c>
      <c r="B136" s="6" t="s">
        <v>17</v>
      </c>
      <c r="C136" s="6" t="s">
        <v>32</v>
      </c>
      <c r="D136" s="7" t="s">
        <v>43</v>
      </c>
      <c r="E136" s="55">
        <f t="shared" si="58"/>
        <v>0</v>
      </c>
      <c r="F136" s="37"/>
      <c r="G136" s="13"/>
      <c r="H136" s="13">
        <v>0</v>
      </c>
      <c r="I136" s="13"/>
      <c r="J136" s="13"/>
      <c r="K136" s="13"/>
      <c r="L136" s="14"/>
      <c r="M136" s="154">
        <f t="shared" si="59"/>
        <v>0</v>
      </c>
      <c r="N136" s="15"/>
      <c r="O136" s="13"/>
      <c r="P136" s="25"/>
      <c r="Q136" s="13"/>
      <c r="R136" s="13"/>
      <c r="S136" s="13"/>
      <c r="T136" s="14"/>
      <c r="U136" s="207">
        <f t="shared" si="61"/>
        <v>0</v>
      </c>
      <c r="V136" s="37"/>
      <c r="W136" s="13"/>
      <c r="X136" s="13">
        <v>0</v>
      </c>
      <c r="Y136" s="13"/>
      <c r="Z136" s="13"/>
      <c r="AA136" s="13"/>
      <c r="AB136" s="14"/>
      <c r="AC136" s="54"/>
    </row>
    <row r="137" spans="1:29" x14ac:dyDescent="0.25">
      <c r="A137" s="6" t="s">
        <v>117</v>
      </c>
      <c r="B137" s="6" t="s">
        <v>17</v>
      </c>
      <c r="C137" s="6" t="s">
        <v>32</v>
      </c>
      <c r="D137" s="7" t="s">
        <v>43</v>
      </c>
      <c r="E137" s="55">
        <f t="shared" si="58"/>
        <v>0</v>
      </c>
      <c r="F137" s="37"/>
      <c r="G137" s="13"/>
      <c r="H137" s="13">
        <v>0</v>
      </c>
      <c r="I137" s="13"/>
      <c r="J137" s="13"/>
      <c r="K137" s="13"/>
      <c r="L137" s="14"/>
      <c r="M137" s="154">
        <f t="shared" si="59"/>
        <v>0</v>
      </c>
      <c r="N137" s="15"/>
      <c r="O137" s="13"/>
      <c r="P137" s="25"/>
      <c r="Q137" s="13"/>
      <c r="R137" s="13"/>
      <c r="S137" s="13"/>
      <c r="T137" s="14"/>
      <c r="U137" s="207">
        <f t="shared" si="61"/>
        <v>0</v>
      </c>
      <c r="V137" s="37"/>
      <c r="W137" s="13"/>
      <c r="X137" s="13">
        <v>0</v>
      </c>
      <c r="Y137" s="13"/>
      <c r="Z137" s="13"/>
      <c r="AA137" s="13"/>
      <c r="AB137" s="14"/>
      <c r="AC137" s="16"/>
    </row>
    <row r="138" spans="1:29" x14ac:dyDescent="0.25">
      <c r="A138" s="6" t="s">
        <v>118</v>
      </c>
      <c r="B138" s="6" t="s">
        <v>17</v>
      </c>
      <c r="C138" s="6" t="s">
        <v>32</v>
      </c>
      <c r="D138" s="7" t="s">
        <v>43</v>
      </c>
      <c r="E138" s="55">
        <f t="shared" si="58"/>
        <v>0</v>
      </c>
      <c r="F138" s="37"/>
      <c r="G138" s="13"/>
      <c r="H138" s="13">
        <v>0</v>
      </c>
      <c r="I138" s="13"/>
      <c r="J138" s="13"/>
      <c r="K138" s="13"/>
      <c r="L138" s="14"/>
      <c r="M138" s="154">
        <f t="shared" si="59"/>
        <v>0</v>
      </c>
      <c r="N138" s="15"/>
      <c r="O138" s="13"/>
      <c r="P138" s="25"/>
      <c r="Q138" s="13"/>
      <c r="R138" s="13"/>
      <c r="S138" s="13"/>
      <c r="T138" s="14"/>
      <c r="U138" s="207">
        <f t="shared" si="61"/>
        <v>0</v>
      </c>
      <c r="V138" s="37"/>
      <c r="W138" s="13"/>
      <c r="X138" s="13">
        <v>0</v>
      </c>
      <c r="Y138" s="13"/>
      <c r="Z138" s="13"/>
      <c r="AA138" s="13"/>
      <c r="AB138" s="14"/>
      <c r="AC138" s="16"/>
    </row>
    <row r="139" spans="1:29" x14ac:dyDescent="0.25">
      <c r="A139" s="6" t="s">
        <v>140</v>
      </c>
      <c r="B139" s="6" t="s">
        <v>17</v>
      </c>
      <c r="C139" s="6" t="s">
        <v>32</v>
      </c>
      <c r="D139" s="7" t="s">
        <v>43</v>
      </c>
      <c r="E139" s="55">
        <f t="shared" si="58"/>
        <v>0</v>
      </c>
      <c r="F139" s="37"/>
      <c r="G139" s="13"/>
      <c r="H139" s="13">
        <v>0</v>
      </c>
      <c r="I139" s="13"/>
      <c r="J139" s="13"/>
      <c r="K139" s="13"/>
      <c r="L139" s="14"/>
      <c r="M139" s="154">
        <f t="shared" si="59"/>
        <v>0</v>
      </c>
      <c r="N139" s="15"/>
      <c r="O139" s="13"/>
      <c r="P139" s="25"/>
      <c r="Q139" s="13"/>
      <c r="R139" s="13"/>
      <c r="S139" s="13"/>
      <c r="T139" s="14"/>
      <c r="U139" s="207">
        <f t="shared" si="61"/>
        <v>0</v>
      </c>
      <c r="V139" s="37"/>
      <c r="W139" s="13"/>
      <c r="X139" s="13">
        <v>0</v>
      </c>
      <c r="Y139" s="13"/>
      <c r="Z139" s="13"/>
      <c r="AA139" s="13"/>
      <c r="AB139" s="14"/>
      <c r="AC139" s="16"/>
    </row>
    <row r="140" spans="1:29" s="81" customFormat="1" ht="57" customHeight="1" x14ac:dyDescent="0.25">
      <c r="A140" s="141" t="s">
        <v>137</v>
      </c>
      <c r="B140" s="88" t="s">
        <v>17</v>
      </c>
      <c r="C140" s="88" t="s">
        <v>32</v>
      </c>
      <c r="D140" s="89" t="s">
        <v>136</v>
      </c>
      <c r="E140" s="68">
        <f t="shared" si="58"/>
        <v>0</v>
      </c>
      <c r="F140" s="77"/>
      <c r="G140" s="77"/>
      <c r="H140" s="77">
        <f t="shared" ref="H140:T140" si="62">H141</f>
        <v>0</v>
      </c>
      <c r="I140" s="77">
        <f t="shared" si="62"/>
        <v>0</v>
      </c>
      <c r="J140" s="77">
        <f t="shared" si="62"/>
        <v>0</v>
      </c>
      <c r="K140" s="77">
        <f t="shared" si="62"/>
        <v>0</v>
      </c>
      <c r="L140" s="77">
        <f t="shared" si="62"/>
        <v>0</v>
      </c>
      <c r="M140" s="154">
        <f t="shared" si="59"/>
        <v>0</v>
      </c>
      <c r="N140" s="77">
        <f t="shared" si="62"/>
        <v>0</v>
      </c>
      <c r="O140" s="77">
        <f t="shared" si="62"/>
        <v>0</v>
      </c>
      <c r="P140" s="77">
        <f t="shared" si="62"/>
        <v>0</v>
      </c>
      <c r="Q140" s="77">
        <f t="shared" si="62"/>
        <v>0</v>
      </c>
      <c r="R140" s="77">
        <f t="shared" si="62"/>
        <v>0</v>
      </c>
      <c r="S140" s="77">
        <f t="shared" si="62"/>
        <v>0</v>
      </c>
      <c r="T140" s="77">
        <f t="shared" si="62"/>
        <v>0</v>
      </c>
      <c r="U140" s="68">
        <f t="shared" si="61"/>
        <v>0</v>
      </c>
      <c r="V140" s="77"/>
      <c r="W140" s="77"/>
      <c r="X140" s="77">
        <f t="shared" ref="X140:AB140" si="63">X141</f>
        <v>0</v>
      </c>
      <c r="Y140" s="77">
        <f t="shared" si="63"/>
        <v>0</v>
      </c>
      <c r="Z140" s="77">
        <f t="shared" si="63"/>
        <v>0</v>
      </c>
      <c r="AA140" s="77">
        <f t="shared" si="63"/>
        <v>0</v>
      </c>
      <c r="AB140" s="77">
        <f t="shared" si="63"/>
        <v>0</v>
      </c>
      <c r="AC140" s="80"/>
    </row>
    <row r="141" spans="1:29" x14ac:dyDescent="0.25">
      <c r="A141" s="6" t="s">
        <v>129</v>
      </c>
      <c r="B141" s="6" t="s">
        <v>17</v>
      </c>
      <c r="C141" s="6" t="s">
        <v>32</v>
      </c>
      <c r="D141" s="7" t="s">
        <v>136</v>
      </c>
      <c r="E141" s="55">
        <f t="shared" si="58"/>
        <v>0</v>
      </c>
      <c r="F141" s="37"/>
      <c r="G141" s="13"/>
      <c r="H141" s="13">
        <v>0</v>
      </c>
      <c r="I141" s="13"/>
      <c r="J141" s="13"/>
      <c r="K141" s="13"/>
      <c r="L141" s="14"/>
      <c r="M141" s="154">
        <f t="shared" si="59"/>
        <v>0</v>
      </c>
      <c r="N141" s="37"/>
      <c r="O141" s="13"/>
      <c r="P141" s="25"/>
      <c r="Q141" s="13"/>
      <c r="R141" s="13"/>
      <c r="S141" s="13"/>
      <c r="T141" s="14"/>
      <c r="U141" s="207">
        <f t="shared" si="61"/>
        <v>0</v>
      </c>
      <c r="V141" s="37"/>
      <c r="W141" s="13"/>
      <c r="X141" s="13">
        <v>0</v>
      </c>
      <c r="Y141" s="13"/>
      <c r="Z141" s="13"/>
      <c r="AA141" s="13"/>
      <c r="AB141" s="14"/>
      <c r="AC141" s="16"/>
    </row>
    <row r="142" spans="1:29" s="115" customFormat="1" ht="25.5" x14ac:dyDescent="0.25">
      <c r="A142" s="101" t="s">
        <v>42</v>
      </c>
      <c r="B142" s="101" t="s">
        <v>51</v>
      </c>
      <c r="C142" s="101" t="s">
        <v>32</v>
      </c>
      <c r="D142" s="108" t="s">
        <v>43</v>
      </c>
      <c r="E142" s="94">
        <f t="shared" si="58"/>
        <v>6115.07</v>
      </c>
      <c r="F142" s="112"/>
      <c r="G142" s="112"/>
      <c r="H142" s="112">
        <f t="shared" ref="H142:T142" si="64">H143+H144</f>
        <v>5444.3899999999994</v>
      </c>
      <c r="I142" s="112">
        <f t="shared" si="64"/>
        <v>0</v>
      </c>
      <c r="J142" s="112">
        <f t="shared" si="64"/>
        <v>0</v>
      </c>
      <c r="K142" s="112">
        <f t="shared" si="64"/>
        <v>0</v>
      </c>
      <c r="L142" s="112">
        <f t="shared" si="64"/>
        <v>670.68000000000006</v>
      </c>
      <c r="M142" s="154">
        <f t="shared" si="59"/>
        <v>0</v>
      </c>
      <c r="N142" s="112">
        <f t="shared" si="64"/>
        <v>0</v>
      </c>
      <c r="O142" s="112">
        <f t="shared" si="64"/>
        <v>0</v>
      </c>
      <c r="P142" s="112">
        <f t="shared" si="64"/>
        <v>0</v>
      </c>
      <c r="Q142" s="112">
        <f t="shared" si="64"/>
        <v>0</v>
      </c>
      <c r="R142" s="112">
        <f t="shared" si="64"/>
        <v>0</v>
      </c>
      <c r="S142" s="112">
        <f t="shared" si="64"/>
        <v>0</v>
      </c>
      <c r="T142" s="112">
        <f t="shared" si="64"/>
        <v>0</v>
      </c>
      <c r="U142" s="94">
        <f t="shared" si="61"/>
        <v>6115.07</v>
      </c>
      <c r="V142" s="112"/>
      <c r="W142" s="112"/>
      <c r="X142" s="112">
        <f t="shared" ref="X142:AB142" si="65">X143+X144</f>
        <v>5444.3899999999994</v>
      </c>
      <c r="Y142" s="112">
        <f t="shared" si="65"/>
        <v>0</v>
      </c>
      <c r="Z142" s="112">
        <f t="shared" si="65"/>
        <v>0</v>
      </c>
      <c r="AA142" s="112">
        <f t="shared" si="65"/>
        <v>0</v>
      </c>
      <c r="AB142" s="112">
        <f t="shared" si="65"/>
        <v>670.68000000000006</v>
      </c>
      <c r="AC142" s="114"/>
    </row>
    <row r="143" spans="1:29" x14ac:dyDescent="0.25">
      <c r="A143" s="6" t="s">
        <v>73</v>
      </c>
      <c r="B143" s="6" t="s">
        <v>51</v>
      </c>
      <c r="C143" s="6" t="s">
        <v>32</v>
      </c>
      <c r="D143" s="7" t="s">
        <v>43</v>
      </c>
      <c r="E143" s="55">
        <f t="shared" si="58"/>
        <v>3439.7299999999996</v>
      </c>
      <c r="F143" s="37"/>
      <c r="G143" s="13"/>
      <c r="H143" s="13">
        <v>3062.47</v>
      </c>
      <c r="I143" s="13"/>
      <c r="J143" s="13"/>
      <c r="K143" s="13"/>
      <c r="L143" s="14">
        <v>377.26</v>
      </c>
      <c r="M143" s="154">
        <f t="shared" si="59"/>
        <v>0</v>
      </c>
      <c r="N143" s="15"/>
      <c r="O143" s="13"/>
      <c r="P143" s="25"/>
      <c r="Q143" s="13"/>
      <c r="R143" s="13"/>
      <c r="S143" s="13"/>
      <c r="T143" s="14"/>
      <c r="U143" s="207">
        <f t="shared" si="61"/>
        <v>3439.7299999999996</v>
      </c>
      <c r="V143" s="37"/>
      <c r="W143" s="13"/>
      <c r="X143" s="13">
        <v>3062.47</v>
      </c>
      <c r="Y143" s="13"/>
      <c r="Z143" s="13"/>
      <c r="AA143" s="13"/>
      <c r="AB143" s="14">
        <v>377.26</v>
      </c>
      <c r="AC143" s="16"/>
    </row>
    <row r="144" spans="1:29" x14ac:dyDescent="0.25">
      <c r="A144" s="6" t="s">
        <v>74</v>
      </c>
      <c r="B144" s="6" t="s">
        <v>51</v>
      </c>
      <c r="C144" s="6" t="s">
        <v>32</v>
      </c>
      <c r="D144" s="7" t="s">
        <v>43</v>
      </c>
      <c r="E144" s="55">
        <f t="shared" si="58"/>
        <v>2675.34</v>
      </c>
      <c r="F144" s="37"/>
      <c r="G144" s="13"/>
      <c r="H144" s="13">
        <v>2381.92</v>
      </c>
      <c r="I144" s="13"/>
      <c r="J144" s="13"/>
      <c r="K144" s="13"/>
      <c r="L144" s="14">
        <v>293.42</v>
      </c>
      <c r="M144" s="154">
        <f t="shared" si="59"/>
        <v>0</v>
      </c>
      <c r="N144" s="15"/>
      <c r="O144" s="13"/>
      <c r="P144" s="25"/>
      <c r="Q144" s="13"/>
      <c r="R144" s="13"/>
      <c r="S144" s="13"/>
      <c r="T144" s="14"/>
      <c r="U144" s="207">
        <f t="shared" si="61"/>
        <v>2675.34</v>
      </c>
      <c r="V144" s="37"/>
      <c r="W144" s="13"/>
      <c r="X144" s="13">
        <v>2381.92</v>
      </c>
      <c r="Y144" s="13"/>
      <c r="Z144" s="13"/>
      <c r="AA144" s="13"/>
      <c r="AB144" s="14">
        <v>293.42</v>
      </c>
      <c r="AC144" s="16"/>
    </row>
    <row r="145" spans="1:29" s="136" customFormat="1" ht="31.5" customHeight="1" x14ac:dyDescent="0.25">
      <c r="A145" s="129" t="s">
        <v>113</v>
      </c>
      <c r="B145" s="129" t="s">
        <v>84</v>
      </c>
      <c r="C145" s="129" t="s">
        <v>32</v>
      </c>
      <c r="D145" s="130" t="s">
        <v>92</v>
      </c>
      <c r="E145" s="131">
        <f t="shared" si="58"/>
        <v>679550</v>
      </c>
      <c r="F145" s="132"/>
      <c r="G145" s="132"/>
      <c r="H145" s="132">
        <f>H146</f>
        <v>236849.1</v>
      </c>
      <c r="I145" s="206">
        <f>SUM(I146:I148)</f>
        <v>963324003</v>
      </c>
      <c r="J145" s="132">
        <f>SUM(J146:J148)</f>
        <v>0</v>
      </c>
      <c r="K145" s="132">
        <f>SUM(K146:K148)</f>
        <v>20800</v>
      </c>
      <c r="L145" s="132">
        <f>SUM(L146:L148)</f>
        <v>421900.9</v>
      </c>
      <c r="M145" s="154">
        <f>SUM(M146:M147)</f>
        <v>0</v>
      </c>
      <c r="N145" s="132">
        <f>SUM(N146:N148)</f>
        <v>0</v>
      </c>
      <c r="O145" s="132">
        <f ca="1">SUM(O145:O147)</f>
        <v>0</v>
      </c>
      <c r="P145" s="132">
        <f>SUM(P146:P148)</f>
        <v>0</v>
      </c>
      <c r="Q145" s="132">
        <f>SUM(Q146:Q148)</f>
        <v>0</v>
      </c>
      <c r="R145" s="132">
        <f>SUM(R146:R148)</f>
        <v>0</v>
      </c>
      <c r="S145" s="132">
        <f>SUM(S146:S148)</f>
        <v>0</v>
      </c>
      <c r="T145" s="132">
        <f>SUM(T146:T148)</f>
        <v>0</v>
      </c>
      <c r="U145" s="131">
        <f t="shared" si="61"/>
        <v>679550</v>
      </c>
      <c r="V145" s="132"/>
      <c r="W145" s="132"/>
      <c r="X145" s="132">
        <f>X146</f>
        <v>236849.1</v>
      </c>
      <c r="Y145" s="206">
        <f>SUM(Y146:Y148)</f>
        <v>963324003</v>
      </c>
      <c r="Z145" s="132">
        <f>SUM(Z146:Z148)</f>
        <v>0</v>
      </c>
      <c r="AA145" s="132">
        <f>SUM(AA146:AA148)</f>
        <v>20800</v>
      </c>
      <c r="AB145" s="132">
        <f>SUM(AB146:AB148)</f>
        <v>421900.9</v>
      </c>
      <c r="AC145" s="16"/>
    </row>
    <row r="146" spans="1:29" ht="25.5" x14ac:dyDescent="0.25">
      <c r="A146" s="6" t="s">
        <v>112</v>
      </c>
      <c r="B146" s="6" t="s">
        <v>84</v>
      </c>
      <c r="C146" s="6" t="s">
        <v>32</v>
      </c>
      <c r="D146" s="7" t="s">
        <v>92</v>
      </c>
      <c r="E146" s="55">
        <f t="shared" si="58"/>
        <v>658750</v>
      </c>
      <c r="F146" s="37"/>
      <c r="G146" s="13"/>
      <c r="H146" s="13">
        <f>228150.2+8698.9</f>
        <v>236849.1</v>
      </c>
      <c r="I146" s="24"/>
      <c r="J146" s="29"/>
      <c r="K146" s="13"/>
      <c r="L146" s="14">
        <v>421900.9</v>
      </c>
      <c r="M146" s="154">
        <f t="shared" si="59"/>
        <v>0</v>
      </c>
      <c r="N146" s="15"/>
      <c r="O146" s="13"/>
      <c r="P146" s="25"/>
      <c r="Q146" s="13"/>
      <c r="R146" s="13"/>
      <c r="S146" s="13"/>
      <c r="T146" s="14"/>
      <c r="U146" s="207">
        <f t="shared" si="61"/>
        <v>658750</v>
      </c>
      <c r="V146" s="37"/>
      <c r="W146" s="13"/>
      <c r="X146" s="13">
        <f>228150.2+8698.9</f>
        <v>236849.1</v>
      </c>
      <c r="Y146" s="24"/>
      <c r="Z146" s="29"/>
      <c r="AA146" s="13"/>
      <c r="AB146" s="14">
        <v>421900.9</v>
      </c>
      <c r="AC146" s="54"/>
    </row>
    <row r="147" spans="1:29" ht="25.5" x14ac:dyDescent="0.25">
      <c r="A147" s="6" t="s">
        <v>124</v>
      </c>
      <c r="B147" s="6" t="s">
        <v>142</v>
      </c>
      <c r="C147" s="6" t="s">
        <v>32</v>
      </c>
      <c r="D147" s="7" t="s">
        <v>92</v>
      </c>
      <c r="E147" s="55">
        <f t="shared" si="58"/>
        <v>0</v>
      </c>
      <c r="F147" s="15"/>
      <c r="G147" s="13"/>
      <c r="H147" s="13"/>
      <c r="I147" s="24"/>
      <c r="J147" s="39"/>
      <c r="K147" s="13"/>
      <c r="L147" s="14"/>
      <c r="M147" s="154">
        <f t="shared" si="59"/>
        <v>0</v>
      </c>
      <c r="N147" s="15"/>
      <c r="O147" s="17"/>
      <c r="P147" s="49"/>
      <c r="Q147" s="17"/>
      <c r="R147" s="17"/>
      <c r="S147" s="17"/>
      <c r="T147" s="22"/>
      <c r="U147" s="207">
        <f t="shared" si="61"/>
        <v>0</v>
      </c>
      <c r="V147" s="15"/>
      <c r="W147" s="13"/>
      <c r="X147" s="13"/>
      <c r="Y147" s="24"/>
      <c r="Z147" s="39"/>
      <c r="AA147" s="13"/>
      <c r="AB147" s="14"/>
      <c r="AC147" s="54"/>
    </row>
    <row r="148" spans="1:29" ht="31.5" customHeight="1" x14ac:dyDescent="0.25">
      <c r="A148" s="6" t="s">
        <v>159</v>
      </c>
      <c r="B148" s="6" t="s">
        <v>17</v>
      </c>
      <c r="C148" s="6" t="s">
        <v>32</v>
      </c>
      <c r="D148" s="7" t="s">
        <v>52</v>
      </c>
      <c r="E148" s="190">
        <f>K148</f>
        <v>20800</v>
      </c>
      <c r="F148" s="15"/>
      <c r="G148" s="13"/>
      <c r="H148" s="27"/>
      <c r="I148" s="53">
        <v>963324003</v>
      </c>
      <c r="J148" s="13"/>
      <c r="K148" s="17">
        <v>20800</v>
      </c>
      <c r="L148" s="22"/>
      <c r="M148" s="154">
        <f t="shared" si="59"/>
        <v>0</v>
      </c>
      <c r="N148" s="15"/>
      <c r="O148" s="13"/>
      <c r="P148" s="25"/>
      <c r="Q148" s="13"/>
      <c r="R148" s="13"/>
      <c r="S148" s="13"/>
      <c r="T148" s="14"/>
      <c r="U148" s="190">
        <f>AA148</f>
        <v>20800</v>
      </c>
      <c r="V148" s="15"/>
      <c r="W148" s="13"/>
      <c r="X148" s="27"/>
      <c r="Y148" s="53">
        <v>963324003</v>
      </c>
      <c r="Z148" s="13"/>
      <c r="AA148" s="17">
        <v>20800</v>
      </c>
      <c r="AB148" s="22"/>
      <c r="AC148" s="54"/>
    </row>
    <row r="149" spans="1:29" s="81" customFormat="1" ht="31.5" customHeight="1" x14ac:dyDescent="0.25">
      <c r="A149" s="75" t="s">
        <v>120</v>
      </c>
      <c r="B149" s="75" t="s">
        <v>17</v>
      </c>
      <c r="C149" s="75" t="s">
        <v>32</v>
      </c>
      <c r="D149" s="76" t="s">
        <v>121</v>
      </c>
      <c r="E149" s="68">
        <f t="shared" si="58"/>
        <v>0</v>
      </c>
      <c r="F149" s="77"/>
      <c r="G149" s="78"/>
      <c r="H149" s="153"/>
      <c r="I149" s="78"/>
      <c r="J149" s="78"/>
      <c r="K149" s="84"/>
      <c r="L149" s="87"/>
      <c r="M149" s="154">
        <f t="shared" si="59"/>
        <v>0</v>
      </c>
      <c r="N149" s="77"/>
      <c r="O149" s="84"/>
      <c r="P149" s="84"/>
      <c r="Q149" s="84"/>
      <c r="R149" s="84"/>
      <c r="S149" s="84"/>
      <c r="T149" s="87"/>
      <c r="U149" s="68">
        <f t="shared" ref="U149:U164" si="66">V149+W149+X149+Z149+AA149+AB149</f>
        <v>0</v>
      </c>
      <c r="V149" s="77"/>
      <c r="W149" s="78"/>
      <c r="X149" s="153"/>
      <c r="Y149" s="78"/>
      <c r="Z149" s="78"/>
      <c r="AA149" s="84"/>
      <c r="AB149" s="87"/>
      <c r="AC149" s="54"/>
    </row>
    <row r="150" spans="1:29" s="136" customFormat="1" x14ac:dyDescent="0.25">
      <c r="A150" s="129" t="s">
        <v>44</v>
      </c>
      <c r="B150" s="129" t="s">
        <v>84</v>
      </c>
      <c r="C150" s="129" t="s">
        <v>45</v>
      </c>
      <c r="D150" s="130" t="s">
        <v>35</v>
      </c>
      <c r="E150" s="131">
        <f t="shared" si="58"/>
        <v>465033.03</v>
      </c>
      <c r="F150" s="132"/>
      <c r="G150" s="132"/>
      <c r="H150" s="132">
        <f t="shared" ref="H150:T150" si="67">SUM(H151:H153)</f>
        <v>465033.03</v>
      </c>
      <c r="I150" s="132">
        <f t="shared" si="67"/>
        <v>0</v>
      </c>
      <c r="J150" s="132">
        <f t="shared" si="67"/>
        <v>0</v>
      </c>
      <c r="K150" s="132">
        <f t="shared" si="67"/>
        <v>0</v>
      </c>
      <c r="L150" s="132">
        <f t="shared" si="67"/>
        <v>0</v>
      </c>
      <c r="M150" s="154">
        <f t="shared" si="59"/>
        <v>0</v>
      </c>
      <c r="N150" s="132">
        <f t="shared" si="67"/>
        <v>0</v>
      </c>
      <c r="O150" s="132">
        <f t="shared" si="67"/>
        <v>0</v>
      </c>
      <c r="P150" s="132">
        <f t="shared" si="67"/>
        <v>0</v>
      </c>
      <c r="Q150" s="132">
        <f t="shared" si="67"/>
        <v>0</v>
      </c>
      <c r="R150" s="132">
        <f t="shared" si="67"/>
        <v>0</v>
      </c>
      <c r="S150" s="132">
        <f t="shared" si="67"/>
        <v>0</v>
      </c>
      <c r="T150" s="132">
        <f t="shared" si="67"/>
        <v>0</v>
      </c>
      <c r="U150" s="131">
        <f t="shared" si="66"/>
        <v>465033.03</v>
      </c>
      <c r="V150" s="132"/>
      <c r="W150" s="132"/>
      <c r="X150" s="132">
        <f t="shared" ref="X150:AB150" si="68">SUM(X151:X153)</f>
        <v>465033.03</v>
      </c>
      <c r="Y150" s="132">
        <f t="shared" si="68"/>
        <v>0</v>
      </c>
      <c r="Z150" s="132">
        <f t="shared" si="68"/>
        <v>0</v>
      </c>
      <c r="AA150" s="132">
        <f t="shared" si="68"/>
        <v>0</v>
      </c>
      <c r="AB150" s="132">
        <f t="shared" si="68"/>
        <v>0</v>
      </c>
      <c r="AC150" s="135"/>
    </row>
    <row r="151" spans="1:29" x14ac:dyDescent="0.25">
      <c r="A151" s="6" t="s">
        <v>75</v>
      </c>
      <c r="B151" s="6" t="s">
        <v>84</v>
      </c>
      <c r="C151" s="6" t="s">
        <v>45</v>
      </c>
      <c r="D151" s="7" t="s">
        <v>35</v>
      </c>
      <c r="E151" s="55">
        <f t="shared" si="58"/>
        <v>76484.41</v>
      </c>
      <c r="F151" s="30"/>
      <c r="G151" s="18"/>
      <c r="H151" s="18">
        <v>76484.41</v>
      </c>
      <c r="I151" s="18"/>
      <c r="J151" s="18"/>
      <c r="K151" s="18"/>
      <c r="L151" s="19"/>
      <c r="M151" s="154">
        <f t="shared" si="59"/>
        <v>0</v>
      </c>
      <c r="N151" s="35"/>
      <c r="O151" s="18"/>
      <c r="P151" s="50"/>
      <c r="Q151" s="18"/>
      <c r="R151" s="18"/>
      <c r="S151" s="18"/>
      <c r="T151" s="19"/>
      <c r="U151" s="207">
        <f t="shared" si="66"/>
        <v>76484.41</v>
      </c>
      <c r="V151" s="30"/>
      <c r="W151" s="18"/>
      <c r="X151" s="18">
        <v>76484.41</v>
      </c>
      <c r="Y151" s="18"/>
      <c r="Z151" s="18"/>
      <c r="AA151" s="18"/>
      <c r="AB151" s="19"/>
      <c r="AC151" s="16"/>
    </row>
    <row r="152" spans="1:29" x14ac:dyDescent="0.25">
      <c r="A152" s="6" t="s">
        <v>76</v>
      </c>
      <c r="B152" s="6" t="s">
        <v>84</v>
      </c>
      <c r="C152" s="6" t="s">
        <v>45</v>
      </c>
      <c r="D152" s="7" t="s">
        <v>35</v>
      </c>
      <c r="E152" s="55">
        <f t="shared" si="58"/>
        <v>78786.86</v>
      </c>
      <c r="F152" s="30"/>
      <c r="G152" s="18"/>
      <c r="H152" s="18">
        <v>78786.86</v>
      </c>
      <c r="I152" s="18"/>
      <c r="J152" s="18"/>
      <c r="K152" s="18"/>
      <c r="L152" s="19"/>
      <c r="M152" s="154">
        <f t="shared" si="59"/>
        <v>0</v>
      </c>
      <c r="N152" s="35"/>
      <c r="O152" s="18"/>
      <c r="P152" s="50"/>
      <c r="Q152" s="18"/>
      <c r="R152" s="18"/>
      <c r="S152" s="18"/>
      <c r="T152" s="19"/>
      <c r="U152" s="207">
        <f t="shared" si="66"/>
        <v>78786.86</v>
      </c>
      <c r="V152" s="30"/>
      <c r="W152" s="18"/>
      <c r="X152" s="18">
        <v>78786.86</v>
      </c>
      <c r="Y152" s="18"/>
      <c r="Z152" s="18"/>
      <c r="AA152" s="18"/>
      <c r="AB152" s="19"/>
      <c r="AC152" s="16"/>
    </row>
    <row r="153" spans="1:29" x14ac:dyDescent="0.25">
      <c r="A153" s="6" t="s">
        <v>81</v>
      </c>
      <c r="B153" s="6" t="s">
        <v>84</v>
      </c>
      <c r="C153" s="6" t="s">
        <v>45</v>
      </c>
      <c r="D153" s="7" t="s">
        <v>35</v>
      </c>
      <c r="E153" s="55">
        <f t="shared" si="58"/>
        <v>309761.76</v>
      </c>
      <c r="F153" s="30"/>
      <c r="G153" s="18"/>
      <c r="H153" s="18">
        <v>309761.76</v>
      </c>
      <c r="I153" s="18"/>
      <c r="J153" s="18"/>
      <c r="K153" s="18"/>
      <c r="L153" s="19"/>
      <c r="M153" s="154">
        <f t="shared" si="59"/>
        <v>0</v>
      </c>
      <c r="N153" s="35"/>
      <c r="O153" s="18"/>
      <c r="P153" s="50"/>
      <c r="Q153" s="18"/>
      <c r="R153" s="18"/>
      <c r="S153" s="18"/>
      <c r="T153" s="19"/>
      <c r="U153" s="207">
        <f t="shared" si="66"/>
        <v>309761.76</v>
      </c>
      <c r="V153" s="30"/>
      <c r="W153" s="18"/>
      <c r="X153" s="18">
        <v>309761.76</v>
      </c>
      <c r="Y153" s="18"/>
      <c r="Z153" s="18"/>
      <c r="AA153" s="18"/>
      <c r="AB153" s="19"/>
      <c r="AC153" s="54"/>
    </row>
    <row r="154" spans="1:29" s="81" customFormat="1" x14ac:dyDescent="0.25">
      <c r="A154" s="75" t="s">
        <v>44</v>
      </c>
      <c r="B154" s="75" t="s">
        <v>17</v>
      </c>
      <c r="C154" s="75" t="s">
        <v>45</v>
      </c>
      <c r="D154" s="76" t="s">
        <v>35</v>
      </c>
      <c r="E154" s="68">
        <f t="shared" si="58"/>
        <v>939656.66</v>
      </c>
      <c r="F154" s="77"/>
      <c r="G154" s="77"/>
      <c r="H154" s="77">
        <f t="shared" ref="H154:T154" si="69">SUM(H155:H161)</f>
        <v>939656.66</v>
      </c>
      <c r="I154" s="77">
        <f t="shared" si="69"/>
        <v>0</v>
      </c>
      <c r="J154" s="77">
        <f t="shared" si="69"/>
        <v>0</v>
      </c>
      <c r="K154" s="77">
        <f t="shared" si="69"/>
        <v>0</v>
      </c>
      <c r="L154" s="77">
        <f t="shared" si="69"/>
        <v>0</v>
      </c>
      <c r="M154" s="154">
        <f t="shared" si="59"/>
        <v>0</v>
      </c>
      <c r="N154" s="77">
        <f t="shared" si="69"/>
        <v>0</v>
      </c>
      <c r="O154" s="77">
        <f t="shared" si="69"/>
        <v>0</v>
      </c>
      <c r="P154" s="77">
        <f t="shared" si="69"/>
        <v>0</v>
      </c>
      <c r="Q154" s="77">
        <f t="shared" si="69"/>
        <v>0</v>
      </c>
      <c r="R154" s="77">
        <f t="shared" si="69"/>
        <v>0</v>
      </c>
      <c r="S154" s="77">
        <f t="shared" si="69"/>
        <v>0</v>
      </c>
      <c r="T154" s="77">
        <f t="shared" si="69"/>
        <v>0</v>
      </c>
      <c r="U154" s="68">
        <f t="shared" si="66"/>
        <v>939656.66</v>
      </c>
      <c r="V154" s="77"/>
      <c r="W154" s="77"/>
      <c r="X154" s="77">
        <f t="shared" ref="X154:AB154" si="70">SUM(X155:X161)</f>
        <v>939656.66</v>
      </c>
      <c r="Y154" s="77">
        <f t="shared" si="70"/>
        <v>0</v>
      </c>
      <c r="Z154" s="77">
        <f t="shared" si="70"/>
        <v>0</v>
      </c>
      <c r="AA154" s="77">
        <f t="shared" si="70"/>
        <v>0</v>
      </c>
      <c r="AB154" s="77">
        <f t="shared" si="70"/>
        <v>0</v>
      </c>
      <c r="AC154" s="80"/>
    </row>
    <row r="155" spans="1:29" x14ac:dyDescent="0.25">
      <c r="A155" s="6" t="s">
        <v>75</v>
      </c>
      <c r="B155" s="6" t="s">
        <v>17</v>
      </c>
      <c r="C155" s="6" t="s">
        <v>45</v>
      </c>
      <c r="D155" s="7" t="s">
        <v>35</v>
      </c>
      <c r="E155" s="55">
        <f t="shared" si="58"/>
        <v>308476.32</v>
      </c>
      <c r="F155" s="30"/>
      <c r="G155" s="18"/>
      <c r="H155" s="18">
        <v>308476.32</v>
      </c>
      <c r="I155" s="18"/>
      <c r="J155" s="18"/>
      <c r="K155" s="18"/>
      <c r="L155" s="19"/>
      <c r="M155" s="154">
        <f t="shared" si="59"/>
        <v>0</v>
      </c>
      <c r="N155" s="35"/>
      <c r="O155" s="18"/>
      <c r="P155" s="50"/>
      <c r="Q155" s="18"/>
      <c r="R155" s="18"/>
      <c r="S155" s="18"/>
      <c r="T155" s="19"/>
      <c r="U155" s="207">
        <f t="shared" si="66"/>
        <v>308476.32</v>
      </c>
      <c r="V155" s="30"/>
      <c r="W155" s="18"/>
      <c r="X155" s="18">
        <v>308476.32</v>
      </c>
      <c r="Y155" s="18"/>
      <c r="Z155" s="18"/>
      <c r="AA155" s="18"/>
      <c r="AB155" s="19"/>
      <c r="AC155" s="54"/>
    </row>
    <row r="156" spans="1:29" x14ac:dyDescent="0.25">
      <c r="A156" s="6" t="s">
        <v>76</v>
      </c>
      <c r="B156" s="6" t="s">
        <v>17</v>
      </c>
      <c r="C156" s="6" t="s">
        <v>45</v>
      </c>
      <c r="D156" s="7" t="s">
        <v>35</v>
      </c>
      <c r="E156" s="55">
        <f t="shared" si="58"/>
        <v>252989.89</v>
      </c>
      <c r="F156" s="30"/>
      <c r="G156" s="18"/>
      <c r="H156" s="18">
        <v>252989.89</v>
      </c>
      <c r="I156" s="18"/>
      <c r="J156" s="18"/>
      <c r="K156" s="18"/>
      <c r="L156" s="19"/>
      <c r="M156" s="154">
        <f t="shared" si="59"/>
        <v>0</v>
      </c>
      <c r="N156" s="35"/>
      <c r="O156" s="18"/>
      <c r="P156" s="50"/>
      <c r="Q156" s="18"/>
      <c r="R156" s="18"/>
      <c r="S156" s="18"/>
      <c r="T156" s="19"/>
      <c r="U156" s="207">
        <f t="shared" si="66"/>
        <v>252989.89</v>
      </c>
      <c r="V156" s="30"/>
      <c r="W156" s="18"/>
      <c r="X156" s="18">
        <v>252989.89</v>
      </c>
      <c r="Y156" s="18"/>
      <c r="Z156" s="18"/>
      <c r="AA156" s="18"/>
      <c r="AB156" s="19"/>
      <c r="AC156" s="54"/>
    </row>
    <row r="157" spans="1:29" ht="25.5" x14ac:dyDescent="0.25">
      <c r="A157" s="6" t="s">
        <v>77</v>
      </c>
      <c r="B157" s="6" t="s">
        <v>17</v>
      </c>
      <c r="C157" s="6" t="s">
        <v>45</v>
      </c>
      <c r="D157" s="7" t="s">
        <v>35</v>
      </c>
      <c r="E157" s="55">
        <f t="shared" si="58"/>
        <v>19717.59</v>
      </c>
      <c r="F157" s="30"/>
      <c r="G157" s="18"/>
      <c r="H157" s="18">
        <v>19717.59</v>
      </c>
      <c r="I157" s="18"/>
      <c r="J157" s="18"/>
      <c r="K157" s="18"/>
      <c r="L157" s="19"/>
      <c r="M157" s="154">
        <f t="shared" si="59"/>
        <v>0</v>
      </c>
      <c r="N157" s="35"/>
      <c r="O157" s="18"/>
      <c r="P157" s="50"/>
      <c r="Q157" s="18"/>
      <c r="R157" s="18"/>
      <c r="S157" s="18"/>
      <c r="T157" s="19"/>
      <c r="U157" s="207">
        <f t="shared" si="66"/>
        <v>19717.59</v>
      </c>
      <c r="V157" s="30"/>
      <c r="W157" s="18"/>
      <c r="X157" s="18">
        <v>19717.59</v>
      </c>
      <c r="Y157" s="18"/>
      <c r="Z157" s="18"/>
      <c r="AA157" s="18"/>
      <c r="AB157" s="19"/>
      <c r="AC157" s="54"/>
    </row>
    <row r="158" spans="1:29" ht="25.5" x14ac:dyDescent="0.25">
      <c r="A158" s="6" t="s">
        <v>78</v>
      </c>
      <c r="B158" s="6" t="s">
        <v>17</v>
      </c>
      <c r="C158" s="6" t="s">
        <v>45</v>
      </c>
      <c r="D158" s="7" t="s">
        <v>35</v>
      </c>
      <c r="E158" s="55">
        <f t="shared" si="58"/>
        <v>13142.9</v>
      </c>
      <c r="F158" s="30"/>
      <c r="G158" s="18"/>
      <c r="H158" s="18">
        <v>13142.9</v>
      </c>
      <c r="I158" s="18"/>
      <c r="J158" s="18"/>
      <c r="K158" s="18"/>
      <c r="L158" s="19"/>
      <c r="M158" s="154">
        <f t="shared" si="59"/>
        <v>0</v>
      </c>
      <c r="N158" s="35"/>
      <c r="O158" s="18"/>
      <c r="P158" s="50"/>
      <c r="Q158" s="18"/>
      <c r="R158" s="18"/>
      <c r="S158" s="18"/>
      <c r="T158" s="19"/>
      <c r="U158" s="207">
        <f t="shared" si="66"/>
        <v>13142.9</v>
      </c>
      <c r="V158" s="30"/>
      <c r="W158" s="18"/>
      <c r="X158" s="18">
        <v>13142.9</v>
      </c>
      <c r="Y158" s="18"/>
      <c r="Z158" s="18"/>
      <c r="AA158" s="18"/>
      <c r="AB158" s="19"/>
      <c r="AC158" s="54"/>
    </row>
    <row r="159" spans="1:29" ht="25.5" x14ac:dyDescent="0.25">
      <c r="A159" s="6" t="s">
        <v>79</v>
      </c>
      <c r="B159" s="6" t="s">
        <v>17</v>
      </c>
      <c r="C159" s="6" t="s">
        <v>45</v>
      </c>
      <c r="D159" s="7" t="s">
        <v>35</v>
      </c>
      <c r="E159" s="55">
        <f t="shared" si="58"/>
        <v>22857.53</v>
      </c>
      <c r="F159" s="30"/>
      <c r="G159" s="18"/>
      <c r="H159" s="18">
        <v>22857.53</v>
      </c>
      <c r="I159" s="18"/>
      <c r="J159" s="18"/>
      <c r="K159" s="18"/>
      <c r="L159" s="19"/>
      <c r="M159" s="154">
        <f t="shared" si="59"/>
        <v>0</v>
      </c>
      <c r="N159" s="35"/>
      <c r="O159" s="18"/>
      <c r="P159" s="50"/>
      <c r="Q159" s="18"/>
      <c r="R159" s="18"/>
      <c r="S159" s="18"/>
      <c r="T159" s="19"/>
      <c r="U159" s="207">
        <f t="shared" si="66"/>
        <v>22857.53</v>
      </c>
      <c r="V159" s="30"/>
      <c r="W159" s="18"/>
      <c r="X159" s="18">
        <v>22857.53</v>
      </c>
      <c r="Y159" s="18"/>
      <c r="Z159" s="18"/>
      <c r="AA159" s="18"/>
      <c r="AB159" s="19"/>
      <c r="AC159" s="54"/>
    </row>
    <row r="160" spans="1:29" ht="25.5" x14ac:dyDescent="0.25">
      <c r="A160" s="6" t="s">
        <v>80</v>
      </c>
      <c r="B160" s="6" t="s">
        <v>17</v>
      </c>
      <c r="C160" s="6" t="s">
        <v>45</v>
      </c>
      <c r="D160" s="7" t="s">
        <v>35</v>
      </c>
      <c r="E160" s="55">
        <f t="shared" si="58"/>
        <v>13221.18</v>
      </c>
      <c r="F160" s="30"/>
      <c r="G160" s="18"/>
      <c r="H160" s="18">
        <v>13221.18</v>
      </c>
      <c r="I160" s="18"/>
      <c r="J160" s="18"/>
      <c r="K160" s="18"/>
      <c r="L160" s="19"/>
      <c r="M160" s="154">
        <f t="shared" si="59"/>
        <v>0</v>
      </c>
      <c r="N160" s="35"/>
      <c r="O160" s="18"/>
      <c r="P160" s="50"/>
      <c r="Q160" s="18"/>
      <c r="R160" s="18"/>
      <c r="S160" s="18"/>
      <c r="T160" s="19"/>
      <c r="U160" s="207">
        <f t="shared" si="66"/>
        <v>13221.18</v>
      </c>
      <c r="V160" s="30"/>
      <c r="W160" s="18"/>
      <c r="X160" s="18">
        <v>13221.18</v>
      </c>
      <c r="Y160" s="18"/>
      <c r="Z160" s="18"/>
      <c r="AA160" s="18"/>
      <c r="AB160" s="19"/>
      <c r="AC160" s="54"/>
    </row>
    <row r="161" spans="1:29" x14ac:dyDescent="0.25">
      <c r="A161" s="6" t="s">
        <v>81</v>
      </c>
      <c r="B161" s="6" t="s">
        <v>17</v>
      </c>
      <c r="C161" s="6" t="s">
        <v>45</v>
      </c>
      <c r="D161" s="7" t="s">
        <v>35</v>
      </c>
      <c r="E161" s="55">
        <f t="shared" si="58"/>
        <v>309251.25</v>
      </c>
      <c r="F161" s="30"/>
      <c r="G161" s="18"/>
      <c r="H161" s="18">
        <v>309251.25</v>
      </c>
      <c r="I161" s="18"/>
      <c r="J161" s="18"/>
      <c r="K161" s="18"/>
      <c r="L161" s="19"/>
      <c r="M161" s="154">
        <f t="shared" si="59"/>
        <v>0</v>
      </c>
      <c r="N161" s="35"/>
      <c r="O161" s="18"/>
      <c r="P161" s="50"/>
      <c r="Q161" s="18"/>
      <c r="R161" s="18"/>
      <c r="S161" s="18"/>
      <c r="T161" s="19"/>
      <c r="U161" s="207">
        <f t="shared" si="66"/>
        <v>309251.25</v>
      </c>
      <c r="V161" s="30"/>
      <c r="W161" s="18"/>
      <c r="X161" s="18">
        <v>309251.25</v>
      </c>
      <c r="Y161" s="18"/>
      <c r="Z161" s="18"/>
      <c r="AA161" s="18"/>
      <c r="AB161" s="19"/>
      <c r="AC161" s="54"/>
    </row>
    <row r="162" spans="1:29" s="149" customFormat="1" ht="16.5" thickBot="1" x14ac:dyDescent="0.3">
      <c r="A162" s="160" t="s">
        <v>46</v>
      </c>
      <c r="B162" s="161"/>
      <c r="C162" s="161"/>
      <c r="D162" s="162"/>
      <c r="E162" s="154">
        <f t="shared" si="58"/>
        <v>7462969.1700000009</v>
      </c>
      <c r="F162" s="163">
        <f>F28+F29+F30+F31+F32+F33+F34+F35+F36+F37+F38+F39+F40+F43+F46+F48+F57+F66+F77+F94+F96+F105+F114+F121+F123+F125+F126+F128+F130+F135+F140+F142+F145+F149+F150++F154</f>
        <v>0</v>
      </c>
      <c r="G162" s="163">
        <f>G28+G29+G30+G31+G32+G33+G35+G36+G37+G38+G94+G114+G123+G125+G130+G135+G140+G142+G149+G145+G126+G96</f>
        <v>0</v>
      </c>
      <c r="H162" s="163">
        <f>H28+H29+H30+H31+H32+H33+H34+H35+H36+H37+H38+H39+H40+H43+H46+H48+H57+H66+H77+H94+H96+H105+H114+H121+H123+H125+H126+H128+H130+H135+H140+H142+H145+H149+H150++H154+H148</f>
        <v>6488395.4300000006</v>
      </c>
      <c r="I162" s="163"/>
      <c r="J162" s="163">
        <f>J28+J29+J30+J31+J32+J33+J34+J35+J36+J37+J38+J39+J40+J43+J46+J48+J57+J66+J77+J94+J96+J105+J114+J121+J123+J125+J126+J128+J130+J135+J140+J142+J145+J149+J150++J154</f>
        <v>0</v>
      </c>
      <c r="K162" s="163">
        <f>K28+K29+K30+K31+K32+K33+K34+K35+K36+K37+K38+K39+K40+K43+K46+K48+K57+K66+K77+K94+K96+K105+K114+K121+K123+K125+K126+K128+K130+K135+K140+K142+K145+K149+K150++K154</f>
        <v>503392.84</v>
      </c>
      <c r="L162" s="163">
        <f>L28+L29+L30+L31+L32+L33+L34+L35+L36+L37+L38+L39+L40+L43+L46+L48+L57+L66+L77+L94+L96+L105+L114+L121+L123+L125+L126+L128+L130+L135+L140+L142+L145+L149+L150++L154</f>
        <v>471180.9</v>
      </c>
      <c r="M162" s="163">
        <f>M28+M29+M30+M31+M32+M33+M34+M35+M36+M37+M38+M39+M40+M43+M46+M48+M57+M66+M77+M94+M96+M105+M114+M121+M123+M125+M126+M128+M130+M135+M140+M142+M145+M149+M150++M154+M148</f>
        <v>0</v>
      </c>
      <c r="N162" s="163">
        <f>N28+N29+N30+N31+N32+N33+N34+N35+N36+N37+N38+N39+N40+N43+N46+N48+N57+N66+N77+N94+N96+N105+N114+N121+N123+N125+N126+N128+N130+N135+N140+N142+N145+N149+N150++N154</f>
        <v>0</v>
      </c>
      <c r="O162" s="163">
        <f>O30+O32+O36+O126+O135+O148+O149+O130+O96+O35</f>
        <v>0</v>
      </c>
      <c r="P162" s="163">
        <f>P28+P29+P30+P31+P32+P33+P34+P35+P36+P37+P38+P39+P40+P43+P46+P48+P57+P66+P77+P94+P96+P105+P114+P121+P123+P125+P126+P128+P130+P135+P140+P142+P145+P149+P150++P154</f>
        <v>0</v>
      </c>
      <c r="Q162" s="186"/>
      <c r="R162" s="163">
        <f>R28+R29+R30+R31+R32+R33+R34+R35+R36+R37+R38+R39+R40+R43+R46+R48+R57+R66+R77+R94+R96+R105+R114+R121+R123+R125+R126+R128+R130+R135+R140+R142+R145+R149+R150++R154</f>
        <v>0</v>
      </c>
      <c r="S162" s="163">
        <f>S28+S29+S30+S31+S32+S33+S34+S35+S36+S37+S38+S39+S40+S43+S46+S48+S57+S66+S77+S94+S96+S105+S114+S121+S123+S125+S126+S128+S130+S135+S140+S142+S145+S149+S150++S154</f>
        <v>0</v>
      </c>
      <c r="T162" s="163">
        <f>T28+T29+T30+T31+T32+T33+T34+T35+T36+T37+T38+T39+T40+T43+T46+T48+T57+T66+T77+T94+T96+T105+T114+T121+T123+T125+T126+T128+T130+T135+T140+T142+T145+T149+T150++T154</f>
        <v>0</v>
      </c>
      <c r="U162" s="154">
        <f t="shared" si="66"/>
        <v>7462969.1700000009</v>
      </c>
      <c r="V162" s="163">
        <f>V28+V29+V30+V31+V32+V33+V34+V35+V36+V37+V38+V39+V40+V43+V46+V48+V57+V66+V77+V94+V96+V105+V114+V121+V123+V125+V126+V128+V130+V135+V140+V142+V145+V149+V150++V154</f>
        <v>0</v>
      </c>
      <c r="W162" s="163">
        <f>W28+W29+W30+W31+W32+W33+W35+W36+W37+W38+W94+W114+W123+W125+W130+W135+W140+W142+W149+W145+W126+W96</f>
        <v>0</v>
      </c>
      <c r="X162" s="163">
        <f>X28+X29+X30+X31+X32+X33+X34+X35+X36+X37+X38+X39+X40+X43+X46+X48+X57+X66+X77+X94+X96+X105+X114+X121+X123+X125+X126+X128+X130+X135+X140+X142+X145+X149+X150++X154+X148</f>
        <v>6488395.4300000006</v>
      </c>
      <c r="Y162" s="163"/>
      <c r="Z162" s="163">
        <f>Z28+Z29+Z30+Z31+Z32+Z33+Z34+Z35+Z36+Z37+Z38+Z39+Z40+Z43+Z46+Z48+Z57+Z66+Z77+Z94+Z96+Z105+Z114+Z121+Z123+Z125+Z126+Z128+Z130+Z135+Z140+Z142+Z145+Z149+Z150++Z154</f>
        <v>0</v>
      </c>
      <c r="AA162" s="163">
        <f>AA28+AA29+AA30+AA31+AA32+AA33+AA34+AA35+AA36+AA37+AA38+AA39+AA40+AA43+AA46+AA48+AA57+AA66+AA77+AA94+AA96+AA105+AA114+AA121+AA123+AA125+AA126+AA128+AA130+AA135+AA140+AA142+AA145+AA149+AA150++AA154</f>
        <v>503392.84</v>
      </c>
      <c r="AB162" s="163">
        <f>AB28+AB29+AB30+AB31+AB32+AB33+AB34+AB35+AB36+AB37+AB38+AB39+AB40+AB43+AB46+AB48+AB57+AB66+AB77+AB94+AB96+AB105+AB114+AB121+AB123+AB125+AB126+AB128+AB130+AB135+AB140+AB142+AB145+AB149+AB150++AB154</f>
        <v>471180.9</v>
      </c>
      <c r="AC162" s="151"/>
    </row>
    <row r="163" spans="1:29" s="144" customFormat="1" ht="25.5" x14ac:dyDescent="0.25">
      <c r="A163" s="164" t="s">
        <v>93</v>
      </c>
      <c r="B163" s="164" t="s">
        <v>84</v>
      </c>
      <c r="C163" s="164" t="s">
        <v>153</v>
      </c>
      <c r="D163" s="165" t="s">
        <v>154</v>
      </c>
      <c r="E163" s="154">
        <f t="shared" si="58"/>
        <v>-13044.1</v>
      </c>
      <c r="F163" s="166"/>
      <c r="G163" s="167"/>
      <c r="H163" s="167"/>
      <c r="I163" s="167"/>
      <c r="J163" s="167"/>
      <c r="K163" s="167"/>
      <c r="L163" s="168">
        <v>-13044.1</v>
      </c>
      <c r="M163" s="156">
        <f>T163</f>
        <v>0</v>
      </c>
      <c r="N163" s="169"/>
      <c r="O163" s="167"/>
      <c r="P163" s="167"/>
      <c r="Q163" s="167"/>
      <c r="R163" s="167"/>
      <c r="S163" s="167"/>
      <c r="T163" s="168"/>
      <c r="U163" s="154">
        <f t="shared" si="66"/>
        <v>-13044.1</v>
      </c>
      <c r="V163" s="166"/>
      <c r="W163" s="167"/>
      <c r="X163" s="167"/>
      <c r="Y163" s="167"/>
      <c r="Z163" s="167"/>
      <c r="AA163" s="167"/>
      <c r="AB163" s="168">
        <v>-13044.1</v>
      </c>
      <c r="AC163" s="143"/>
    </row>
    <row r="164" spans="1:29" s="1" customFormat="1" ht="16.5" thickBot="1" x14ac:dyDescent="0.3">
      <c r="A164" s="10" t="s">
        <v>141</v>
      </c>
      <c r="B164" s="8"/>
      <c r="C164" s="8"/>
      <c r="D164" s="9"/>
      <c r="E164" s="55">
        <f t="shared" si="58"/>
        <v>-13044.1</v>
      </c>
      <c r="F164" s="31"/>
      <c r="G164" s="20"/>
      <c r="H164" s="20"/>
      <c r="I164" s="20"/>
      <c r="J164" s="20"/>
      <c r="K164" s="20"/>
      <c r="L164" s="23">
        <v>-13044.1</v>
      </c>
      <c r="M164" s="32">
        <f>T164</f>
        <v>0</v>
      </c>
      <c r="N164" s="36"/>
      <c r="O164" s="20"/>
      <c r="P164" s="51"/>
      <c r="Q164" s="20"/>
      <c r="R164" s="20"/>
      <c r="S164" s="20"/>
      <c r="T164" s="33"/>
      <c r="U164" s="207">
        <f t="shared" si="66"/>
        <v>-13044.1</v>
      </c>
      <c r="V164" s="31"/>
      <c r="W164" s="20"/>
      <c r="X164" s="20"/>
      <c r="Y164" s="20"/>
      <c r="Z164" s="20"/>
      <c r="AA164" s="20"/>
      <c r="AB164" s="23">
        <v>-13044.1</v>
      </c>
      <c r="AC164" s="21"/>
    </row>
    <row r="165" spans="1:29" x14ac:dyDescent="0.25">
      <c r="E165" s="41">
        <f>E9+E27-E162+E163</f>
        <v>-1.3042154023423791E-9</v>
      </c>
      <c r="F165" s="41">
        <f>F9+F27-F162+F164</f>
        <v>0</v>
      </c>
      <c r="G165" s="41">
        <f>G9+G27-G162+G164</f>
        <v>0</v>
      </c>
      <c r="H165" s="41">
        <f>H9+H27-H162+H164</f>
        <v>-9.3132257461547852E-10</v>
      </c>
      <c r="I165" s="41"/>
      <c r="J165" s="41">
        <f t="shared" ref="J165:T165" si="71">J9+J27-J162+J164</f>
        <v>0</v>
      </c>
      <c r="K165" s="41">
        <f t="shared" si="71"/>
        <v>-5.8207660913467407E-11</v>
      </c>
      <c r="L165" s="41">
        <f t="shared" si="71"/>
        <v>-2.3646862246096134E-11</v>
      </c>
      <c r="M165" s="41">
        <f t="shared" si="71"/>
        <v>0</v>
      </c>
      <c r="N165" s="41">
        <f t="shared" si="71"/>
        <v>0</v>
      </c>
      <c r="O165" s="41">
        <f t="shared" si="71"/>
        <v>0</v>
      </c>
      <c r="P165" s="41">
        <f t="shared" si="71"/>
        <v>0</v>
      </c>
      <c r="Q165" s="41">
        <f t="shared" si="71"/>
        <v>0</v>
      </c>
      <c r="R165" s="41">
        <f t="shared" si="71"/>
        <v>0</v>
      </c>
      <c r="S165" s="41">
        <f t="shared" si="71"/>
        <v>0</v>
      </c>
      <c r="T165" s="41">
        <f t="shared" si="71"/>
        <v>0</v>
      </c>
      <c r="U165" s="41">
        <v>0</v>
      </c>
      <c r="V165" s="41">
        <f t="shared" ref="V165:AB165" si="72">V9+V27-V162+V164</f>
        <v>0</v>
      </c>
      <c r="W165" s="41">
        <f t="shared" si="72"/>
        <v>0</v>
      </c>
      <c r="X165" s="41">
        <f t="shared" si="72"/>
        <v>-9.3132257461547852E-10</v>
      </c>
      <c r="Y165" s="188">
        <f t="shared" si="72"/>
        <v>0</v>
      </c>
      <c r="Z165" s="41">
        <f t="shared" si="72"/>
        <v>0</v>
      </c>
      <c r="AA165" s="41">
        <f t="shared" si="72"/>
        <v>-5.8207660913467407E-11</v>
      </c>
      <c r="AB165" s="41">
        <f t="shared" si="72"/>
        <v>-2.3646862246096134E-11</v>
      </c>
    </row>
    <row r="166" spans="1:29" x14ac:dyDescent="0.25">
      <c r="B166" s="2">
        <v>701</v>
      </c>
      <c r="E166" s="152">
        <v>0</v>
      </c>
      <c r="F166" s="152">
        <f>F9+F14+F16+F19+F22+F23+F24+F25-F28-F29-F35-F40-F48-F66-F96-F125-F130-F145-F150+F163</f>
        <v>0</v>
      </c>
      <c r="G166" s="152">
        <f>G9+G14+G16+G19+G22+G23+G24+G25-G28-G29-G35-G40-G48-G66-G96-G125-G130-G145-G150+G163+G148</f>
        <v>0</v>
      </c>
      <c r="H166" s="152">
        <f>H9+H14+H16+H19+H22+H23+H24+H25-H28-H29-H35-H40-H48-H66-H96-H125-H130-H145-H150+H163-H148</f>
        <v>0</v>
      </c>
      <c r="I166" s="152"/>
      <c r="J166" s="152">
        <f>J9+J14+J16+J19+J22+J23+J24+J25-J28-J29-J35-J40-J48-J66-J96-J125-J130-J145-J150+J163</f>
        <v>0</v>
      </c>
      <c r="K166" s="152">
        <f>K9+K14+K16+K19+K22+K23+K24+K25-K28-K29-K35-K40-K48-K66-K96-K125-K130-K145-K150+K163+K21-K77+K148</f>
        <v>0</v>
      </c>
      <c r="L166" s="152">
        <f>L9+L14+L16+L19+L22+L23+L24+L25-L28-L29-L35-L40-L48-L66-L96-L125-L130-L145-L150+L163</f>
        <v>-2.3646862246096134E-11</v>
      </c>
      <c r="M166" s="152">
        <v>0</v>
      </c>
      <c r="N166" s="152">
        <f>N9+N14+N16+N19+N22+N23+N24+N25-N28-N29-N35-N40-N48-N66-N96-N125-N130-N145-N150+N163</f>
        <v>0</v>
      </c>
      <c r="O166" s="152">
        <f ca="1">O9+O14+O16+O19+O22+O23+O24+O25-O28-O29-O35-O40-O48-O66-O96-O125-O130-O145-O150+O163+O148</f>
        <v>0</v>
      </c>
      <c r="P166" s="152">
        <f>P9+P14+P16+P19+P22+P23+P24+P25-P28-P29-P35-P40-P48-P66-P96-P125-P130-P145-P150+P163</f>
        <v>0</v>
      </c>
      <c r="Q166" s="152"/>
      <c r="R166" s="152">
        <f>R9+R14+R16+R19+R22+R23+R24+R25-R28-R29-R35-R40-R48-R66-R96-R125-R130-R145-R150+R163</f>
        <v>0</v>
      </c>
      <c r="S166" s="152">
        <f ca="1">A:AB</f>
        <v>0</v>
      </c>
      <c r="T166" s="152">
        <f>T9+T14+T16+T19+T22+T23+T24+T25-T28-T29-T35-T40-T48-T66-T96-T125-T130-T145-T150+T163</f>
        <v>0</v>
      </c>
      <c r="U166" s="152">
        <v>0</v>
      </c>
      <c r="V166" s="152">
        <f>V9+V14+V16+V19+V22+V23+V24+V25-V28-V29-V35-V40-V48-V66-V96-V125-V130-V145-V150+V163</f>
        <v>0</v>
      </c>
      <c r="W166" s="152">
        <f>W9+W14+W16+W19+W22+W23+W24+W25-W28-W29-W35-W40-W48-W66-W96-W125-W130-W145-W150+W163+W148</f>
        <v>0</v>
      </c>
      <c r="X166" s="152">
        <v>0</v>
      </c>
      <c r="Y166" s="152"/>
      <c r="Z166" s="152">
        <f>Z9+Z14+Z16+Z19+Z22+Z23+Z24+Z25-Z28-Z29-Z35-Z40-Z48-Z66-Z96-Z125-Z130-Z145-Z150+Z163</f>
        <v>0</v>
      </c>
      <c r="AA166" s="152">
        <v>0</v>
      </c>
      <c r="AB166" s="152">
        <f>AB9+AB14+AB16+AB19+AB22+AB23+AB24+AB25-AB28-AB29-AB35-AB40-AB48-AB66-AB96-AB125-AB130-AB145-AB150+AB163</f>
        <v>-2.3646862246096134E-11</v>
      </c>
    </row>
    <row r="167" spans="1:29" x14ac:dyDescent="0.25">
      <c r="B167" s="2">
        <v>702</v>
      </c>
      <c r="E167" s="152">
        <f>E10+E13+E15+E20-E30-E31-E32-E36-E37-E43-E57-E77-E105-E121-E126-E135-E140-E149-E154+E22-E148</f>
        <v>-8.149072527885437E-10</v>
      </c>
      <c r="F167" s="152">
        <v>0</v>
      </c>
      <c r="G167" s="152">
        <f>G10+G13+G15+G20-G30-G31-G32-G36-G37-G43-G57-G77-G105-G121-G126-G135-G140-G149-G154-G148</f>
        <v>0</v>
      </c>
      <c r="H167" s="152">
        <f>H10+H13+H15+H20-H30-H31-H32-H36-H37-H43-H57-H77-H105-H121-H126-H135-H140-H149-H154</f>
        <v>0</v>
      </c>
      <c r="I167" s="152"/>
      <c r="J167" s="152">
        <f>J10+J13+J15+J20-J30-J31-J32-J36-J37-J43-J57-J77-J105-J121-J126-J135-J140-J149-J154</f>
        <v>0</v>
      </c>
      <c r="K167" s="152">
        <f>K10+K13+K15+K20-K30-K31-K32-K36-K37-K43-K57-K77-K105-K121-K126-K135-K140-K149-K154+K22-K145</f>
        <v>0</v>
      </c>
      <c r="L167" s="152">
        <f>L10+L13+L15+L20-L30-L31-L32-L36-L37-L43-L57-L77-L105-L121-L126-L135-L140-L149-L154</f>
        <v>0</v>
      </c>
      <c r="M167" s="152">
        <f>M10+M13+M15+M20-M30-M31-M32-M36-M37-M43-M57-M77-M105-M121-M126-M135-M140-M149-M154+M22-M148</f>
        <v>0</v>
      </c>
      <c r="N167" s="152">
        <f>N10+N13+N15+N20-N30-N31-N32-N36-N37-N43-N57-N77-N105-N121-N126-N135-N140-N149-N154</f>
        <v>0</v>
      </c>
      <c r="O167" s="152">
        <f>O10+O13+O15+O20-O30-O31-O32-O36-O37-O43-O57-O77-O105-O121-O126-O135-O140-O149-O154-O148</f>
        <v>0</v>
      </c>
      <c r="P167" s="152">
        <f>P10+P13+P15+P20-P30-P31-P32-P36-P37-P43-P57-P77-P105-P121-P126-P135-P140-P149-P154</f>
        <v>0</v>
      </c>
      <c r="Q167" s="152"/>
      <c r="R167" s="152">
        <f>R10+R13+R15+R20-R30-R31-R32-R36-R37-R43-R57-R77-R105-R121-R126-R135-R140-R149-R154</f>
        <v>0</v>
      </c>
      <c r="S167" s="152">
        <f>S10+S13+S15+S20-S30-S31-S32-S36-S37-S43-S57-S77-S105-S121-S126-S135-S140-S149-S154+S22</f>
        <v>0</v>
      </c>
      <c r="T167" s="152">
        <f>T10+T13+T15+T20-T30-T31-T32-T36-T37-T43-T57-T77-T105-T121-T126-T135-T140-T149-T154</f>
        <v>0</v>
      </c>
      <c r="U167" s="152">
        <v>0</v>
      </c>
      <c r="V167" s="152">
        <v>0</v>
      </c>
      <c r="W167" s="152">
        <v>0</v>
      </c>
      <c r="X167" s="152">
        <v>0</v>
      </c>
      <c r="Y167" s="152"/>
      <c r="Z167" s="152">
        <v>0</v>
      </c>
      <c r="AA167" s="152">
        <v>0</v>
      </c>
      <c r="AB167" s="152">
        <v>0</v>
      </c>
    </row>
    <row r="168" spans="1:29" x14ac:dyDescent="0.25">
      <c r="B168" s="2">
        <v>707</v>
      </c>
      <c r="E168" s="152">
        <f>E26-E34-E39-E128</f>
        <v>-3.637978807091713E-12</v>
      </c>
      <c r="F168" s="152">
        <f>F26-F34-F39-F128</f>
        <v>0</v>
      </c>
      <c r="G168" s="152">
        <f>G26-G34-G39-G128</f>
        <v>0</v>
      </c>
      <c r="H168" s="152">
        <f>H26-H34-H39-H128</f>
        <v>0</v>
      </c>
      <c r="I168" s="152"/>
      <c r="J168" s="152">
        <f t="shared" ref="J168:P168" si="73">J26-J34-J39-J128</f>
        <v>0</v>
      </c>
      <c r="K168" s="152">
        <f t="shared" si="73"/>
        <v>-3.637978807091713E-12</v>
      </c>
      <c r="L168" s="152">
        <f t="shared" si="73"/>
        <v>0</v>
      </c>
      <c r="M168" s="152">
        <f t="shared" si="73"/>
        <v>0</v>
      </c>
      <c r="N168" s="152">
        <f t="shared" si="73"/>
        <v>0</v>
      </c>
      <c r="O168" s="152">
        <f t="shared" si="73"/>
        <v>0</v>
      </c>
      <c r="P168" s="152">
        <f t="shared" si="73"/>
        <v>0</v>
      </c>
      <c r="Q168" s="152"/>
      <c r="R168" s="152">
        <f t="shared" ref="R168:X168" si="74">R26-R34-R39-R128</f>
        <v>0</v>
      </c>
      <c r="S168" s="152">
        <f t="shared" si="74"/>
        <v>0</v>
      </c>
      <c r="T168" s="152">
        <f t="shared" si="74"/>
        <v>0</v>
      </c>
      <c r="U168" s="152">
        <f t="shared" si="74"/>
        <v>-3.637978807091713E-12</v>
      </c>
      <c r="V168" s="152">
        <f t="shared" si="74"/>
        <v>0</v>
      </c>
      <c r="W168" s="152">
        <f t="shared" si="74"/>
        <v>0</v>
      </c>
      <c r="X168" s="152">
        <f t="shared" si="74"/>
        <v>0</v>
      </c>
      <c r="Y168" s="152"/>
      <c r="Z168" s="152">
        <f>Z26-Z34-Z39-Z128</f>
        <v>0</v>
      </c>
      <c r="AA168" s="152">
        <f>AA26-AA34-AA39-AA128</f>
        <v>-3.637978807091713E-12</v>
      </c>
      <c r="AB168" s="152">
        <f>AB26-AB34-AB39-AB128</f>
        <v>0</v>
      </c>
    </row>
    <row r="169" spans="1:29" x14ac:dyDescent="0.25">
      <c r="B169" s="2">
        <v>709</v>
      </c>
      <c r="E169" s="152">
        <f>E11+E12+E17+E18-E33-E38-E46-E94-E114-E123-E142</f>
        <v>-3.5470293369144201E-11</v>
      </c>
      <c r="F169" s="152">
        <f>F11+F12+F17+F18-F33-F38-F46-F94-F114-F123-F142</f>
        <v>0</v>
      </c>
      <c r="G169" s="152">
        <f>G11+G12+G17+G18-G33-G38-G46-G94-G114-G123-G142</f>
        <v>0</v>
      </c>
      <c r="H169" s="152">
        <f>H11+H12+H17+H18-H33-H38-H46-H94-H114-H123-H142</f>
        <v>-2.6375346351414919E-11</v>
      </c>
      <c r="I169" s="152"/>
      <c r="J169" s="152">
        <f t="shared" ref="J169:P169" si="75">J11+J12+J17+J18-J33-J38-J46-J94-J114-J123-J142</f>
        <v>0</v>
      </c>
      <c r="K169" s="152">
        <f t="shared" si="75"/>
        <v>0</v>
      </c>
      <c r="L169" s="152">
        <f t="shared" si="75"/>
        <v>-2.0463630789890885E-12</v>
      </c>
      <c r="M169" s="152">
        <f t="shared" si="75"/>
        <v>0</v>
      </c>
      <c r="N169" s="152">
        <f t="shared" si="75"/>
        <v>0</v>
      </c>
      <c r="O169" s="152">
        <f t="shared" si="75"/>
        <v>0</v>
      </c>
      <c r="P169" s="152">
        <f t="shared" si="75"/>
        <v>0</v>
      </c>
      <c r="Q169" s="152"/>
      <c r="R169" s="152">
        <f t="shared" ref="R169:X169" si="76">R11+R12+R17+R18-R33-R38-R46-R94-R114-R123-R142</f>
        <v>0</v>
      </c>
      <c r="S169" s="152">
        <f t="shared" si="76"/>
        <v>0</v>
      </c>
      <c r="T169" s="152">
        <f t="shared" si="76"/>
        <v>0</v>
      </c>
      <c r="U169" s="152">
        <f t="shared" si="76"/>
        <v>-3.5470293369144201E-11</v>
      </c>
      <c r="V169" s="152">
        <f t="shared" si="76"/>
        <v>0</v>
      </c>
      <c r="W169" s="152">
        <f t="shared" si="76"/>
        <v>0</v>
      </c>
      <c r="X169" s="152">
        <f t="shared" si="76"/>
        <v>-2.6375346351414919E-11</v>
      </c>
      <c r="Y169" s="152"/>
      <c r="Z169" s="152">
        <f>Z11+Z12+Z17+Z18-Z33-Z38-Z46-Z94-Z114-Z123-Z142</f>
        <v>0</v>
      </c>
      <c r="AA169" s="152">
        <f>AA11+AA12+AA17+AA18-AA33-AA38-AA46-AA94-AA114-AA123-AA142</f>
        <v>0</v>
      </c>
      <c r="AB169" s="152">
        <f>AB11+AB12+AB17+AB18-AB33-AB38-AB46-AB94-AB114-AB123-AB142</f>
        <v>-2.0463630789890885E-12</v>
      </c>
    </row>
    <row r="170" spans="1:29" x14ac:dyDescent="0.25">
      <c r="A170" s="2" t="s">
        <v>47</v>
      </c>
      <c r="C170" s="2" t="s">
        <v>82</v>
      </c>
    </row>
  </sheetData>
  <mergeCells count="26">
    <mergeCell ref="AC55:AC56"/>
    <mergeCell ref="AC5:AC8"/>
    <mergeCell ref="E6:E8"/>
    <mergeCell ref="G6:L6"/>
    <mergeCell ref="M6:M8"/>
    <mergeCell ref="O6:T6"/>
    <mergeCell ref="U6:U8"/>
    <mergeCell ref="W6:AB6"/>
    <mergeCell ref="G7:H7"/>
    <mergeCell ref="I7:K7"/>
    <mergeCell ref="L7:L8"/>
    <mergeCell ref="Q7:S7"/>
    <mergeCell ref="T7:T8"/>
    <mergeCell ref="Y7:AA7"/>
    <mergeCell ref="AB7:AB8"/>
    <mergeCell ref="N7:P7"/>
    <mergeCell ref="A1:X1"/>
    <mergeCell ref="A2:X2"/>
    <mergeCell ref="A5:A8"/>
    <mergeCell ref="B5:B8"/>
    <mergeCell ref="C5:C8"/>
    <mergeCell ref="D5:D8"/>
    <mergeCell ref="E5:L5"/>
    <mergeCell ref="M5:T5"/>
    <mergeCell ref="U5:AB5"/>
    <mergeCell ref="V7:X7"/>
  </mergeCells>
  <pageMargins left="0.7" right="0.7" top="0.75" bottom="0.75" header="0.3" footer="0.3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2024-01-17T16:13:39Z</dcterms:modified>
</cp:coreProperties>
</file>